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6cce37b5f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468cbd4278fe4fbb"/>
    <x:sheet xmlns:r="http://schemas.openxmlformats.org/officeDocument/2006/relationships" name="Cash plan" sheetId="2" r:id="R4395fff76c6b4896"/>
    <x:sheet xmlns:r="http://schemas.openxmlformats.org/officeDocument/2006/relationships" name="Startup" sheetId="3" r:id="R6b06746436104bfe"/>
    <x:sheet xmlns:r="http://schemas.openxmlformats.org/officeDocument/2006/relationships" name="Opening" sheetId="4" r:id="Rfcf85fc813b946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&quot;—&quot;"/>
    <x:numFmt numFmtId="201" formatCode="0.0%"/>
    <x:numFmt numFmtId="202" formatCode="mm/dd/yy"/>
  </x:numFmts>
  <x:fonts count="8">
    <x:font>
      <x:sz val="11"/>
      <x:name val="Carlito"/>
    </x:font>
    <x:font>
      <x:sz val="11"/>
      <x:name val="Arial"/>
    </x:font>
    <x:font>
      <x:b/>
      <x:sz val="16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111827"/>
      <x:name val="Arial"/>
    </x:font>
    <x:font>
      <x:sz val="11"/>
      <x:color rgb="FF00804A"/>
      <x:name val="Arial"/>
    </x:font>
    <x:font>
      <x:b/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FF3CD"/>
      </x:patternFill>
    </x:fill>
  </x:fills>
  <x:borders count="1">
    <x:border/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/>
    <x:xf numFmtId="200" fontId="6" fillId="0" borderId="0" xfId="0" applyNumberFormat="1" applyFont="1" applyFill="1" applyBorder="1"/>
    <x:xf numFmtId="200" fontId="5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2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7C4A03"/>
      </x:font>
      <x:fill>
        <x:patternFill patternType="solid">
          <x:bgColor rgb="FFFFF3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bb47a51584215" /><Relationship Type="http://schemas.openxmlformats.org/officeDocument/2006/relationships/theme" Target="/xl/theme/theme1.xml" Id="R25e7a80c63804e70" /><Relationship Type="http://schemas.openxmlformats.org/officeDocument/2006/relationships/sharedStrings" Target="/xl/sharedStrings.xml" Id="Rc75ab47fe1ff4ab9" /><Relationship Type="http://schemas.openxmlformats.org/officeDocument/2006/relationships/worksheet" Target="/xl/worksheets/sheet1.xml" Id="R468cbd4278fe4fbb" /><Relationship Type="http://schemas.openxmlformats.org/officeDocument/2006/relationships/worksheet" Target="/xl/worksheets/sheet2.xml" Id="R4395fff76c6b4896" /><Relationship Type="http://schemas.openxmlformats.org/officeDocument/2006/relationships/worksheet" Target="/xl/worksheets/sheet3.xml" Id="R6b06746436104bfe" /><Relationship Type="http://schemas.openxmlformats.org/officeDocument/2006/relationships/worksheet" Target="/xl/worksheets/sheet4.xml" Id="Rfcf85fc813b946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9" hidden="0" customWidth="1"/>
    <x:col min="2" max="2" width="24" hidden="0" customWidth="1"/>
    <x:col min="3" max="3" width="3" hidden="0" customWidth="1"/>
    <x:col min="4" max="4" width="8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Phoenix operating budget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 t="str">
        <x:v>Monthly cash planning in USD</x:v>
      </x:c>
      <x:c r="B3" s="2"/>
      <x:c r="C3" s="2"/>
      <x:c r="D3" s="2" t="str">
        <x:v>No property selected. Yellow cells are editable; blank means unknown.</x:v>
      </x:c>
      <x:c r="E3" s="2"/>
      <x:c r="F3" s="2"/>
      <x:c r="G3" s="2"/>
      <x:c r="H3" s="2"/>
    </x:row>
    <x:row r="4" ht="23" customHeight="1">
      <x:c r="A4" s="2" t="str">
        <x:v>Budget completeness</x:v>
      </x:c>
      <x:c r="B4" s="8" t="str">
        <x:f>B58</x:f>
        <x:v>Missing inputs</x:v>
      </x:c>
      <x:c r="C4" s="2"/>
      <x:c r="D4" s="2" t="str">
        <x:v>Inputs entered does not mean quotes, contracts, cash or approvals are verified.</x:v>
      </x:c>
      <x:c r="E4" s="2"/>
      <x:c r="F4" s="2"/>
      <x:c r="G4" s="2"/>
      <x:c r="H4" s="2"/>
    </x:row>
    <x:row r="5" ht="23" customHeight="1">
      <x:c r="A5" s="2"/>
      <x:c r="B5" s="8"/>
      <x:c r="C5" s="2"/>
      <x:c r="D5" s="2"/>
      <x:c r="E5" s="2"/>
      <x:c r="F5" s="2"/>
      <x:c r="G5" s="2"/>
      <x:c r="H5" s="2"/>
    </x:row>
    <x:row r="6" ht="23" customHeight="1">
      <x:c r="A6" s="2" t="str">
        <x:v>Resident fees collected</x:v>
      </x:c>
      <x:c r="B6" s="9" t="str">
        <x:f>IF(B58&lt;&gt;"Inputs entered","Pending",B22*B23*B24)</x:f>
        <x:v>Pending</x:v>
      </x:c>
      <x:c r="C6" s="2"/>
      <x:c r="D6" s="2"/>
      <x:c r="E6" s="2"/>
      <x:c r="F6" s="2"/>
      <x:c r="G6" s="2"/>
      <x:c r="H6" s="2"/>
    </x:row>
    <x:row r="7" ht="23" customHeight="1">
      <x:c r="A7" s="2" t="str">
        <x:v>Unrestricted or released bed-support cash</x:v>
      </x:c>
      <x:c r="B7" s="9" t="str">
        <x:f>IF(B58&lt;&gt;"Inputs entered","Pending",B25*B26*B27)</x:f>
        <x:v>Pending</x:v>
      </x:c>
      <x:c r="C7" s="2"/>
      <x:c r="D7" s="2"/>
      <x:c r="E7" s="2"/>
      <x:c r="F7" s="2"/>
      <x:c r="G7" s="2"/>
      <x:c r="H7" s="2"/>
    </x:row>
    <x:row r="8" ht="23" customHeight="1">
      <x:c r="A8" s="2" t="str">
        <x:v>Other recurring unrestricted cash</x:v>
      </x:c>
      <x:c r="B8" s="9" t="str">
        <x:f>IF(B58&lt;&gt;"Inputs entered","Pending",B28)</x:f>
        <x:v>Pending</x:v>
      </x:c>
      <x:c r="C8" s="2"/>
      <x:c r="D8" s="2"/>
      <x:c r="E8" s="2"/>
      <x:c r="F8" s="2"/>
      <x:c r="G8" s="2"/>
      <x:c r="H8" s="2"/>
    </x:row>
    <x:row r="9" ht="23" customHeight="1">
      <x:c r="A9" s="2" t="str">
        <x:v>Released operating reimbursements</x:v>
      </x:c>
      <x:c r="B9" s="9" t="str">
        <x:f>IF(B58&lt;&gt;"Inputs entered","Pending",B29)</x:f>
        <x:v>Pending</x:v>
      </x:c>
      <x:c r="C9" s="2"/>
      <x:c r="D9" s="2"/>
      <x:c r="E9" s="2"/>
      <x:c r="F9" s="2"/>
      <x:c r="G9" s="2"/>
      <x:c r="H9" s="2"/>
    </x:row>
    <x:row r="10" ht="23" customHeight="1">
      <x:c r="A10" s="2" t="str">
        <x:v>Total monthly operating cash received</x:v>
      </x:c>
      <x:c r="B10" s="9" t="str">
        <x:f>IF(B58&lt;&gt;"Inputs entered","Pending",SUM(B6:B9))</x:f>
        <x:v>Pending</x:v>
      </x:c>
      <x:c r="C10" s="2"/>
      <x:c r="D10" s="2"/>
      <x:c r="E10" s="2"/>
      <x:c r="F10" s="2"/>
      <x:c r="G10" s="2"/>
      <x:c r="H10" s="2"/>
    </x:row>
    <x:row r="11" ht="23" customHeight="1">
      <x:c r="A11" s="2" t="str">
        <x:v>Total monthly recurring cash required</x:v>
      </x:c>
      <x:c r="B11" s="9" t="str">
        <x:f>IF(B58&lt;&gt;"Inputs entered","Pending",B59+B22*B56)</x:f>
        <x:v>Pending</x:v>
      </x:c>
      <x:c r="C11" s="2"/>
      <x:c r="D11" s="2"/>
      <x:c r="E11" s="2"/>
      <x:c r="F11" s="2"/>
      <x:c r="G11" s="2"/>
      <x:c r="H11" s="2"/>
    </x:row>
    <x:row r="12" ht="23" customHeight="1">
      <x:c r="A12" s="2" t="str">
        <x:v>Monthly surplus or funding gap</x:v>
      </x:c>
      <x:c r="B12" s="9" t="str">
        <x:f>IF(B58&lt;&gt;"Inputs entered","Pending",B10-B11)</x:f>
        <x:v>Pending</x:v>
      </x:c>
      <x:c r="C12" s="2"/>
      <x:c r="D12" s="2"/>
      <x:c r="E12" s="2"/>
      <x:c r="F12" s="2"/>
      <x:c r="G12" s="2"/>
      <x:c r="H12" s="2"/>
    </x:row>
    <x:row r="13" ht="23" customHeight="1">
      <x:c r="A13" s="2" t="str">
        <x:v>Required operating reserve</x:v>
      </x:c>
      <x:c r="B13" s="9" t="str">
        <x:f>IF(B58&lt;&gt;"Inputs entered","Pending",B11*B30)</x:f>
        <x:v>Pending</x:v>
      </x:c>
      <x:c r="C13" s="2"/>
      <x:c r="D13" s="2"/>
      <x:c r="E13" s="2"/>
      <x:c r="F13" s="2"/>
      <x:c r="G13" s="2"/>
      <x:c r="H13" s="2"/>
    </x:row>
    <x:row r="14" ht="23" customHeight="1">
      <x:c r="A14" s="2" t="str">
        <x:v>Residents needed without outside funding</x:v>
      </x:c>
      <x:c r="B14" s="8" t="str">
        <x:f>IF(B58&lt;&gt;"Inputs entered","Pending",IF(B60&lt;=0,"No positive contribution",ROUNDUP(B59/B60,0)))</x:f>
        <x:v>Pending</x:v>
      </x:c>
      <x:c r="C14" s="2"/>
      <x:c r="D14" s="2" t="str">
        <x:v>Fees-only cash break-even excludes all support/gifts. Rounded up to whole residents.</x:v>
      </x:c>
      <x:c r="E14" s="2"/>
      <x:c r="F14" s="2"/>
      <x:c r="G14" s="2"/>
      <x:c r="H14" s="2"/>
    </x:row>
    <x:row r="15" ht="23" customHeight="1">
      <x:c r="A15" s="2" t="str">
        <x:v>Capacity assessment</x:v>
      </x:c>
      <x:c r="B15" s="8" t="str">
        <x:f>IF(B58&lt;&gt;"Inputs entered","Pending",IF(B60&lt;=0,"Fees cannot cover variable cost",IF(B14&gt;B21,"Outside funding required","Within planning capacity")))</x:f>
        <x:v>Pending</x:v>
      </x:c>
      <x:c r="C15" s="2"/>
      <x:c r="D15" s="2"/>
      <x:c r="E15" s="2"/>
      <x:c r="F15" s="2"/>
      <x:c r="G15" s="2"/>
      <x:c r="H15" s="2"/>
    </x:row>
    <x:row r="16" ht="23" customHeight="1">
      <x:c r="A16" s="2" t="str">
        <x:v>Annual resident fees billed at selected occupancy</x:v>
      </x:c>
      <x:c r="B16" s="9" t="str">
        <x:f>IF(B58&lt;&gt;"Inputs entered","Pending",B22*B23*12)</x:f>
        <x:v>Pending</x:v>
      </x:c>
      <x:c r="C16" s="2"/>
      <x:c r="D16" s="2" t="str">
        <x:v>Constant occupancy illustration for gross fee billing; not an IRS eligibility conclusion.</x:v>
      </x:c>
      <x:c r="E16" s="2"/>
      <x:c r="F16" s="2"/>
      <x:c r="G16" s="2"/>
      <x:c r="H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</x:row>
    <x:row r="19" ht="23" customHeight="1">
      <x:c r="A19" s="5" t="str">
        <x:v>Operating inputs</x:v>
      </x:c>
      <x:c r="B19" s="5"/>
      <x:c r="C19" s="2"/>
      <x:c r="D19" s="2"/>
      <x:c r="E19" s="2"/>
      <x:c r="F19" s="2"/>
      <x:c r="G19" s="2"/>
      <x:c r="H19" s="2"/>
    </x:row>
    <x:row r="20" ht="23" customHeight="1">
      <x:c r="A20" s="2" t="str">
        <x:v>Property choice</x:v>
      </x:c>
      <x:c r="B20" s="7" t="str">
        <x:v>Undecided</x:v>
      </x:c>
      <x:c r="C20" s="2"/>
      <x:c r="D20" s="2" t="str">
        <x:v>User confirms no property. Select Lease or Buy after identifying a candidate.</x:v>
      </x:c>
      <x:c r="E20" s="2"/>
      <x:c r="F20" s="2"/>
      <x:c r="G20" s="2"/>
      <x:c r="H20" s="2"/>
    </x:row>
    <x:row r="21" ht="23" customHeight="1">
      <x:c r="A21" s="2" t="str">
        <x:v>Resident capacity planning ceiling</x:v>
      </x:c>
      <x:c r="B21" s="7" t="n">
        <x:v>12</x:v>
      </x:c>
      <x:c r="C21" s="2"/>
      <x:c r="D21" s="2" t="str">
        <x:v>Original proposed ceiling only. Enter actual approved capacity before opening.</x:v>
      </x:c>
      <x:c r="E21" s="2"/>
      <x:c r="F21" s="2"/>
      <x:c r="G21" s="2"/>
      <x:c r="H21" s="2"/>
    </x:row>
    <x:row r="22" ht="23" customHeight="1">
      <x:c r="A22" s="2" t="str">
        <x:v>Occupied resident equivalents</x:v>
      </x:c>
      <x:c r="B22" s="7" t="n">
        <x:v>8</x:v>
      </x:c>
      <x:c r="C22" s="2"/>
      <x:c r="D22" s="2" t="str">
        <x:v>Illustration from old eight-resident target; not actual occupancy.</x:v>
      </x:c>
      <x:c r="E22" s="2"/>
      <x:c r="F22" s="2"/>
      <x:c r="G22" s="2"/>
      <x:c r="H22" s="2"/>
    </x:row>
    <x:row r="23" ht="23" customHeight="1">
      <x:c r="A23" s="2" t="str">
        <x:v>Monthly fee per resident</x:v>
      </x:c>
      <x:c r="B23" s="10" t="n">
        <x:v>400</x:v>
      </x:c>
      <x:c r="C23" s="2"/>
      <x:c r="D23" s="2" t="str">
        <x:v>Source: original README and occupancy agreement; retained prospective policy.</x:v>
      </x:c>
      <x:c r="E23" s="2"/>
      <x:c r="F23" s="2"/>
      <x:c r="G23" s="2"/>
      <x:c r="H23" s="2"/>
    </x:row>
    <x:row r="24" ht="23" customHeight="1">
      <x:c r="A24" s="2" t="str">
        <x:v>Resident fee collection rate</x:v>
      </x:c>
      <x:c r="B24" s="13" t="n">
        <x:v>1</x:v>
      </x:c>
      <x:c r="C24" s="2"/>
      <x:c r="D24" s="2" t="str">
        <x:v>100% is an illustration, not a collections forecast. Reduce for arrears.</x:v>
      </x:c>
      <x:c r="E24" s="2"/>
      <x:c r="F24" s="2"/>
      <x:c r="G24" s="2"/>
      <x:c r="H24" s="2"/>
    </x:row>
    <x:row r="25" ht="23" customHeight="1">
      <x:c r="A25" s="2" t="str">
        <x:v>Contracted occupied resident equivalents</x:v>
      </x:c>
      <x:c r="B25" s="7" t="n">
        <x:v>0</x:v>
      </x:c>
      <x:c r="C25" s="2"/>
      <x:c r="D25" s="2" t="str">
        <x:v>Only unrestricted support or earned/released reimbursements; exclude held restricted advances.</x:v>
      </x:c>
      <x:c r="E25" s="2"/>
      <x:c r="F25" s="2"/>
      <x:c r="G25" s="2"/>
      <x:c r="H25" s="2"/>
    </x:row>
    <x:row r="26" ht="23" customHeight="1">
      <x:c r="A26" s="2" t="str">
        <x:v>Contract support per resident monthly</x:v>
      </x:c>
      <x:c r="B26" s="10" t="n">
        <x:v>600</x:v>
      </x:c>
      <x:c r="C26" s="2"/>
      <x:c r="D26" s="2" t="str">
        <x:v>Source: original README optional $600. Replace with actual contracted rate.</x:v>
      </x:c>
      <x:c r="E26" s="2"/>
      <x:c r="F26" s="2"/>
      <x:c r="G26" s="2"/>
      <x:c r="H26" s="2"/>
    </x:row>
    <x:row r="27" ht="23" customHeight="1">
      <x:c r="A27" s="2" t="str">
        <x:v>Contract collection rate</x:v>
      </x:c>
      <x:c r="B27" s="13" t="n">
        <x:v>1</x:v>
      </x:c>
      <x:c r="C27" s="2"/>
      <x:c r="D27" s="2" t="str">
        <x:v>Model actual expected collections and delays in Cash plan.</x:v>
      </x:c>
      <x:c r="E27" s="2"/>
      <x:c r="F27" s="2"/>
      <x:c r="G27" s="2"/>
      <x:c r="H27" s="2"/>
    </x:row>
    <x:row r="28" ht="23" customHeight="1">
      <x:c r="A28" s="2" t="str">
        <x:v>Other recurring unrestricted receipts</x:v>
      </x:c>
      <x:c r="B28" s="10" t="n">
        <x:v>0</x:v>
      </x:c>
      <x:c r="C28" s="2"/>
      <x:c r="D28" s="2" t="str">
        <x:v>Zero default means no recurring unrestricted support assumed.</x:v>
      </x:c>
      <x:c r="E28" s="2"/>
      <x:c r="F28" s="2"/>
      <x:c r="G28" s="2"/>
      <x:c r="H28" s="2"/>
    </x:row>
    <x:row r="29" ht="23" customHeight="1">
      <x:c r="A29" s="2" t="str">
        <x:v>Released operating reimbursements</x:v>
      </x:c>
      <x:c r="B29" s="10" t="n">
        <x:v>0</x:v>
      </x:c>
      <x:c r="C29" s="2"/>
      <x:c r="D29" s="2" t="str">
        <x:v>Only reimbursements already eligible for release to operating cash, not restricted balances.</x:v>
      </x:c>
      <x:c r="E29" s="2"/>
      <x:c r="F29" s="2"/>
      <x:c r="G29" s="2"/>
      <x:c r="H29" s="2"/>
    </x:row>
    <x:row r="30" ht="23" customHeight="1">
      <x:c r="A30" s="2" t="str">
        <x:v>Reserve months</x:v>
      </x:c>
      <x:c r="B30" s="7" t="n">
        <x:v>3</x:v>
      </x:c>
      <x:c r="C30" s="2"/>
      <x:c r="D30" s="2" t="str">
        <x:v>Proposed three-month reserve; board may require more.</x:v>
      </x:c>
      <x:c r="E30" s="2"/>
      <x:c r="F30" s="2"/>
      <x:c r="G30" s="2"/>
      <x:c r="H30" s="2"/>
    </x:row>
    <x:row r="31" ht="23" customHeight="1">
      <x:c r="A31" s="2" t="str">
        <x:v>Operator gross monthly pay budget</x:v>
      </x:c>
      <x:c r="B31" s="10" t="n">
        <x:v>1500</x:v>
      </x:c>
      <x:c r="C31" s="2"/>
      <x:c r="D31" s="2" t="str">
        <x:v>Old $1,500 planning figure only; not a wage cap or approval. Price real hours.</x:v>
      </x:c>
      <x:c r="E31" s="2"/>
      <x:c r="F31" s="2"/>
      <x:c r="G31" s="2"/>
      <x:c r="H31" s="2"/>
    </x:row>
    <x:row r="32" ht="23" customHeight="1">
      <x:c r="A32" s="2" t="str">
        <x:v>Other gross monthly pay incl overtime</x:v>
      </x:c>
      <x:c r="B32" s="10"/>
      <x:c r="C32" s="2"/>
      <x:c r="D32" s="2" t="str">
        <x:v>Include backup coverage, participant wages and legally required overtime.</x:v>
      </x:c>
      <x:c r="E32" s="2"/>
      <x:c r="F32" s="2"/>
      <x:c r="G32" s="2"/>
      <x:c r="H32" s="2"/>
    </x:row>
    <x:row r="33" ht="23" customHeight="1">
      <x:c r="A33" s="2" t="str">
        <x:v>Employer taxes and benefits monthly</x:v>
      </x:c>
      <x:c r="B33" s="10"/>
      <x:c r="C33" s="2"/>
      <x:c r="D33" s="2" t="str">
        <x:v>Enter employer payroll taxes and benefits; workers comp is in other insurance.</x:v>
      </x:c>
      <x:c r="E33" s="2"/>
      <x:c r="F33" s="2"/>
      <x:c r="G33" s="2"/>
      <x:c r="H33" s="2"/>
    </x:row>
    <x:row r="34" ht="23" customHeight="1">
      <x:c r="A34" s="2" t="str">
        <x:v>Food per occupied resident monthly</x:v>
      </x:c>
      <x:c r="B34" s="10"/>
      <x:c r="C34" s="2"/>
      <x:c r="D34" s="2" t="str">
        <x:v>Obtain a food plan/quote. No garden savings assumed.</x:v>
      </x:c>
      <x:c r="E34" s="2"/>
      <x:c r="F34" s="2"/>
      <x:c r="G34" s="2"/>
      <x:c r="H34" s="2"/>
    </x:row>
    <x:row r="35" ht="23" customHeight="1">
      <x:c r="A35" s="2" t="str">
        <x:v>Other variable cost per resident monthly</x:v>
      </x:c>
      <x:c r="B35" s="10"/>
      <x:c r="C35" s="2"/>
      <x:c r="D35" s="2" t="str">
        <x:v>Consumables and resident-variable costs not already entered elsewhere.</x:v>
      </x:c>
      <x:c r="E35" s="2"/>
      <x:c r="F35" s="2"/>
      <x:c r="G35" s="2"/>
      <x:c r="H35" s="2"/>
    </x:row>
    <x:row r="36" ht="23" customHeight="1">
      <x:c r="A36" s="2"/>
      <x:c r="B36" s="11"/>
      <x:c r="C36" s="2"/>
      <x:c r="D36" s="2"/>
      <x:c r="E36" s="2"/>
      <x:c r="F36" s="2"/>
      <x:c r="G36" s="2"/>
      <x:c r="H36" s="2"/>
    </x:row>
    <x:row r="37" ht="23" customHeight="1">
      <x:c r="A37" s="2"/>
      <x:c r="B37" s="11"/>
      <x:c r="C37" s="2"/>
      <x:c r="D37" s="2"/>
      <x:c r="E37" s="2"/>
      <x:c r="F37" s="2"/>
      <x:c r="G37" s="2"/>
      <x:c r="H37" s="2"/>
    </x:row>
    <x:row r="38" ht="23" customHeight="1">
      <x:c r="A38" s="5" t="str">
        <x:v>Property costs</x:v>
      </x:c>
      <x:c r="B38" s="12"/>
      <x:c r="C38" s="2"/>
      <x:c r="D38" s="2"/>
      <x:c r="E38" s="2"/>
      <x:c r="F38" s="2"/>
      <x:c r="G38" s="2"/>
      <x:c r="H38" s="2"/>
    </x:row>
    <x:row r="39" ht="23" customHeight="1">
      <x:c r="A39" s="2" t="str">
        <x:v>Lease rent monthly</x:v>
      </x:c>
      <x:c r="B39" s="10"/>
      <x:c r="C39" s="2"/>
      <x:c r="D39" s="2" t="str">
        <x:v>Use only for Lease. Leave irrelevant Buy fields blank.</x:v>
      </x:c>
      <x:c r="E39" s="2"/>
      <x:c r="F39" s="2"/>
      <x:c r="G39" s="2"/>
      <x:c r="H39" s="2"/>
    </x:row>
    <x:row r="40" ht="23" customHeight="1">
      <x:c r="A40" s="2" t="str">
        <x:v>Purchase loan principal monthly</x:v>
      </x:c>
      <x:c r="B40" s="10"/>
      <x:c r="C40" s="2"/>
      <x:c r="D40" s="2" t="str">
        <x:v>Use only for Buy; 0 only if confirmed no financed principal.</x:v>
      </x:c>
      <x:c r="E40" s="2"/>
      <x:c r="F40" s="2"/>
      <x:c r="G40" s="2"/>
      <x:c r="H40" s="2"/>
    </x:row>
    <x:row r="41" ht="23" customHeight="1">
      <x:c r="A41" s="2" t="str">
        <x:v>Purchase loan interest monthly</x:v>
      </x:c>
      <x:c r="B41" s="10"/>
      <x:c r="C41" s="2"/>
      <x:c r="D41" s="2" t="str">
        <x:v>Use only for Buy; separate from principal and property taxes.</x:v>
      </x:c>
      <x:c r="E41" s="2"/>
      <x:c r="F41" s="2"/>
      <x:c r="G41" s="2"/>
      <x:c r="H41" s="2"/>
    </x:row>
    <x:row r="42" ht="23" customHeight="1">
      <x:c r="A42" s="2" t="str">
        <x:v>Property tax monthly equivalent</x:v>
      </x:c>
      <x:c r="B42" s="10"/>
      <x:c r="C42" s="2"/>
      <x:c r="D42" s="2" t="str">
        <x:v>Enter 0 only with a documented reason. No tax exemption assumed.</x:v>
      </x:c>
      <x:c r="E42" s="2"/>
      <x:c r="F42" s="2"/>
      <x:c r="G42" s="2"/>
      <x:c r="H42" s="2"/>
    </x:row>
    <x:row r="43" ht="23" customHeight="1">
      <x:c r="A43" s="2" t="str">
        <x:v>Property or contents insurance monthly</x:v>
      </x:c>
      <x:c r="B43" s="10"/>
      <x:c r="C43" s="2"/>
      <x:c r="D43" s="2" t="str">
        <x:v>Property/contents premium applicable to chosen tenure; avoid insurance double-counting.</x:v>
      </x:c>
      <x:c r="E43" s="2"/>
      <x:c r="F43" s="2"/>
      <x:c r="G43" s="2"/>
      <x:c r="H43" s="2"/>
    </x:row>
    <x:row r="44" ht="23" customHeight="1">
      <x:c r="A44" s="5" t="str">
        <x:v>Other recurring costs</x:v>
      </x:c>
      <x:c r="B44" s="12"/>
      <x:c r="C44" s="2"/>
      <x:c r="D44" s="2"/>
      <x:c r="E44" s="2"/>
      <x:c r="F44" s="2"/>
      <x:c r="G44" s="2"/>
      <x:c r="H44" s="2"/>
    </x:row>
    <x:row r="45" ht="23" customHeight="1">
      <x:c r="A45" s="2" t="str">
        <x:v>Other insurance incl workers comp monthly</x:v>
      </x:c>
      <x:c r="B45" s="10"/>
      <x:c r="C45" s="2"/>
      <x:c r="D45" s="2" t="str">
        <x:v>Broker quote for liability, professional, comp, D&amp;O, crime and auto as applicable.</x:v>
      </x:c>
      <x:c r="E45" s="2"/>
      <x:c r="F45" s="2"/>
      <x:c r="G45" s="2"/>
      <x:c r="H45" s="2"/>
    </x:row>
    <x:row r="46" ht="23" customHeight="1">
      <x:c r="A46" s="2" t="str">
        <x:v>Utilities connectivity trash monthly</x:v>
      </x:c>
      <x:c r="B46" s="10"/>
      <x:c r="C46" s="2"/>
      <x:c r="D46" s="2" t="str">
        <x:v>Actual utilities and services. Solar/well/septic are not assumed.</x:v>
      </x:c>
      <x:c r="E46" s="2"/>
      <x:c r="F46" s="2"/>
      <x:c r="G46" s="2"/>
      <x:c r="H46" s="2"/>
    </x:row>
    <x:row r="47" ht="23" customHeight="1">
      <x:c r="A47" s="2" t="str">
        <x:v>Repairs and maintenance cash spend monthly</x:v>
      </x:c>
      <x:c r="B47" s="10"/>
      <x:c r="C47" s="2"/>
      <x:c r="D47" s="2" t="str">
        <x:v>Expected cash maintenance outlays; reserve balance is calculated separately.</x:v>
      </x:c>
      <x:c r="E47" s="2"/>
      <x:c r="F47" s="2"/>
      <x:c r="G47" s="2"/>
      <x:c r="H47" s="2"/>
    </x:row>
    <x:row r="48" ht="23" customHeight="1">
      <x:c r="A48" s="2" t="str">
        <x:v>Transport monthly excluding loan principal</x:v>
      </x:c>
      <x:c r="B48" s="10"/>
      <x:c r="C48" s="2"/>
      <x:c r="D48" s="2" t="str">
        <x:v>Fuel, maintenance, approved driver cost and transport services; no asset acquisition.</x:v>
      </x:c>
      <x:c r="E48" s="2"/>
      <x:c r="F48" s="2"/>
      <x:c r="G48" s="2"/>
      <x:c r="H48" s="2"/>
    </x:row>
    <x:row r="49" ht="23" customHeight="1">
      <x:c r="A49" s="2" t="str">
        <x:v>Testing monthly</x:v>
      </x:c>
      <x:c r="B49" s="10"/>
      <x:c r="C49" s="2"/>
      <x:c r="D49" s="2" t="str">
        <x:v>Required testing and confirmation paid by Phoenix; adjust after protocol review.</x:v>
      </x:c>
      <x:c r="E49" s="2"/>
      <x:c r="F49" s="2"/>
      <x:c r="G49" s="2"/>
      <x:c r="H49" s="2"/>
    </x:row>
    <x:row r="50" ht="23" customHeight="1">
      <x:c r="A50" s="2" t="str">
        <x:v>Legal accounting payroll admin monthly</x:v>
      </x:c>
      <x:c r="B50" s="10"/>
      <x:c r="C50" s="2"/>
      <x:c r="D50" s="2" t="str">
        <x:v>Include ongoing legal/accounting and payroll administration.</x:v>
      </x:c>
      <x:c r="E50" s="2"/>
      <x:c r="F50" s="2"/>
      <x:c r="G50" s="2"/>
      <x:c r="H50" s="2"/>
    </x:row>
    <x:row r="51" ht="23" customHeight="1">
      <x:c r="A51" s="2" t="str">
        <x:v>Records and software monthly</x:v>
      </x:c>
      <x:c r="B51" s="10"/>
      <x:c r="C51" s="2"/>
      <x:c r="D51" s="2" t="str">
        <x:v>Secure organizational accounts, records, backups and tools.</x:v>
      </x:c>
      <x:c r="E51" s="2"/>
      <x:c r="F51" s="2"/>
      <x:c r="G51" s="2"/>
      <x:c r="H51" s="2"/>
    </x:row>
    <x:row r="52" ht="23" customHeight="1">
      <x:c r="A52" s="2" t="str">
        <x:v>Training and protective equipment monthly</x:v>
      </x:c>
      <x:c r="B52" s="10"/>
      <x:c r="C52" s="2"/>
      <x:c r="D52" s="2" t="str">
        <x:v>Recurring safety/training supplies; one-time setup belongs in Startup.</x:v>
      </x:c>
      <x:c r="E52" s="2"/>
      <x:c r="F52" s="2"/>
      <x:c r="G52" s="2"/>
      <x:c r="H52" s="2"/>
    </x:row>
    <x:row r="53" ht="23" customHeight="1">
      <x:c r="A53" s="2" t="str">
        <x:v>Other recurring cash obligations monthly</x:v>
      </x:c>
      <x:c r="B53" s="10"/>
      <x:c r="C53" s="2"/>
      <x:c r="D53" s="2" t="str">
        <x:v>Document each included recurring obligation and any loan cash not elsewhere.</x:v>
      </x:c>
      <x:c r="E53" s="2"/>
      <x:c r="F53" s="2"/>
      <x:c r="G53" s="2"/>
      <x:c r="H53" s="2"/>
    </x:row>
    <x:row r="54" ht="23" customHeight="1">
      <x:c r="A54" s="2" t="str">
        <x:v>Contingency cash allowance monthly</x:v>
      </x:c>
      <x:c r="B54" s="10"/>
      <x:c r="C54" s="2"/>
      <x:c r="D54" s="2" t="str">
        <x:v>Explicit allowance; obtain board approval, never use to conceal a known bill.</x:v>
      </x:c>
      <x:c r="E54" s="2"/>
      <x:c r="F54" s="2"/>
      <x:c r="G54" s="2"/>
      <x:c r="H54" s="2"/>
    </x:row>
    <x:row r="55" ht="23" customHeight="1">
      <x:c r="A55" s="2" t="str">
        <x:v>Selected monthly property cash cost</x:v>
      </x:c>
      <x:c r="B55" s="9" t="str">
        <x:f>IF(B58&lt;&gt;"Inputs entered","Pending",IF(B20="Lease",B39,SUM(B40:B41))+SUM(B42:B43))</x:f>
        <x:v>Pending</x:v>
      </x:c>
      <x:c r="C55" s="2"/>
      <x:c r="D55" s="2"/>
      <x:c r="E55" s="2"/>
      <x:c r="F55" s="2"/>
      <x:c r="G55" s="2"/>
      <x:c r="H55" s="2"/>
    </x:row>
    <x:row r="56" ht="23" customHeight="1">
      <x:c r="A56" s="2" t="str">
        <x:v>Variable cost per occupied resident</x:v>
      </x:c>
      <x:c r="B56" s="9" t="str">
        <x:f>IF(B58&lt;&gt;"Inputs entered","Pending",SUM(B34:B35))</x:f>
        <x:v>Pending</x:v>
      </x:c>
      <x:c r="C56" s="2"/>
      <x:c r="D56" s="2"/>
      <x:c r="E56" s="2"/>
      <x:c r="F56" s="2"/>
      <x:c r="G56" s="2"/>
      <x:c r="H56" s="2"/>
    </x:row>
    <x:row r="57" ht="23" customHeight="1">
      <x:c r="A57" s="2" t="str">
        <x:v>Selected property inputs present</x:v>
      </x:c>
      <x:c r="B57" s="8" t="str">
        <x:f>IF(B20="Lease",IF(COUNT(B39)=1,"Present","Missing"),IF(B20="Buy",IF(COUNT(B40:B41)=2,"Present","Missing"),"Choose property"))</x:f>
        <x:v>Choose property</x:v>
      </x:c>
      <x:c r="C57" s="2"/>
      <x:c r="D57" s="2"/>
      <x:c r="E57" s="2"/>
      <x:c r="F57" s="2"/>
      <x:c r="G57" s="2"/>
      <x:c r="H57" s="2"/>
    </x:row>
    <x:row r="58" ht="23" customHeight="1">
      <x:c r="A58" s="2" t="str">
        <x:v>Required inputs and validity</x:v>
      </x:c>
      <x:c r="B58" s="8" t="str">
        <x:f>IF(OR(COUNT(B21:B35)&lt;&gt;15,COUNT(B42:B43)&lt;&gt;2,COUNT(B45:B54)&lt;&gt;10,B57&lt;&gt;"Present"),"Missing inputs",IF(OR(MIN(B21:B35)&lt;0,MIN(B42:B43)&lt;0,MIN(B45:B54)&lt;0,B21&lt;=0,B22&gt;B21,B23&lt;=0,B24&gt;1,B25&gt;B22,B27&gt;1,B30&lt;3,AND(B20="Lease",B39&lt;0),AND(B20="Buy",MIN(B40:B41)&lt;0)),"Invalid inputs","Inputs entered"))</x:f>
        <x:v>Missing inputs</x:v>
      </x:c>
      <x:c r="C58" s="2"/>
      <x:c r="D58" s="2"/>
      <x:c r="E58" s="2"/>
      <x:c r="F58" s="2"/>
      <x:c r="G58" s="2"/>
      <x:c r="H58" s="2"/>
    </x:row>
    <x:row r="59" ht="23" customHeight="1">
      <x:c r="A59" s="2" t="str">
        <x:v>Fixed monthly cash incl payroll and property</x:v>
      </x:c>
      <x:c r="B59" s="9" t="str">
        <x:f>IF(B58&lt;&gt;"Inputs entered","Pending",SUM(B31:B33)+SUM(B45:B54)+B55)</x:f>
        <x:v>Pending</x:v>
      </x:c>
      <x:c r="C59" s="2"/>
      <x:c r="D59" s="2"/>
      <x:c r="E59" s="2"/>
      <x:c r="F59" s="2"/>
      <x:c r="G59" s="2"/>
      <x:c r="H59" s="2"/>
    </x:row>
    <x:row r="60" ht="23" customHeight="1">
      <x:c r="A60" s="2" t="str">
        <x:v>Resident contribution after variable costs</x:v>
      </x:c>
      <x:c r="B60" s="9" t="str">
        <x:f>IF(B58&lt;&gt;"Inputs entered","Pending",B23*B24-B56)</x:f>
        <x:v>Pending</x:v>
      </x:c>
      <x:c r="C60" s="2"/>
      <x:c r="D60" s="2"/>
      <x:c r="E60" s="2"/>
      <x:c r="F60" s="2"/>
      <x:c r="G60" s="2"/>
      <x:c r="H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</x:row>
    <x:row r="62" ht="23" customHeight="1">
      <x:c r="A62" s="5" t="str">
        <x:v>Original packet arithmetic</x:v>
      </x:c>
      <x:c r="B62" s="5"/>
      <x:c r="C62" s="2"/>
      <x:c r="D62" s="2"/>
      <x:c r="E62" s="2"/>
      <x:c r="F62" s="2"/>
      <x:c r="G62" s="2"/>
      <x:c r="H62" s="2"/>
    </x:row>
    <x:row r="63" ht="23" customHeight="1">
      <x:c r="A63" s="2" t="str">
        <x:v>Original packet illustration only</x:v>
      </x:c>
      <x:c r="B63" s="2"/>
      <x:c r="C63" s="2"/>
      <x:c r="D63" s="2"/>
      <x:c r="E63" s="2"/>
      <x:c r="F63" s="2"/>
      <x:c r="G63" s="2"/>
      <x:c r="H63" s="2"/>
    </x:row>
    <x:row r="64" ht="23" customHeight="1">
      <x:c r="A64" s="2" t="str">
        <x:v>Old base operations monthly</x:v>
      </x:c>
      <x:c r="B64" s="10" t="n">
        <x:v>3200</x:v>
      </x:c>
      <x:c r="C64" s="2"/>
      <x:c r="D64" s="2" t="str">
        <x:v>Source: original Funding and Bank Brief, Site economics. Unverified old estimate.</x:v>
      </x:c>
      <x:c r="E64" s="2"/>
      <x:c r="F64" s="2"/>
      <x:c r="G64" s="2"/>
      <x:c r="H64" s="2"/>
    </x:row>
    <x:row r="65" ht="23" customHeight="1">
      <x:c r="A65" s="2" t="str">
        <x:v>Old proposed operator payment</x:v>
      </x:c>
      <x:c r="B65" s="10" t="n">
        <x:v>1500</x:v>
      </x:c>
      <x:c r="C65" s="2"/>
      <x:c r="D65" s="2" t="str">
        <x:v>Source: original Funding and Bank Brief, Compensation. Excludes payroll burden.</x:v>
      </x:c>
      <x:c r="E65" s="2"/>
      <x:c r="F65" s="2"/>
      <x:c r="G65" s="2"/>
      <x:c r="H65" s="2"/>
    </x:row>
    <x:row r="66" ht="23" customHeight="1">
      <x:c r="A66" s="2" t="str">
        <x:v>Old monthly resident fee</x:v>
      </x:c>
      <x:c r="B66" s="10" t="n">
        <x:v>400</x:v>
      </x:c>
      <x:c r="C66" s="2"/>
      <x:c r="D66" s="2" t="str">
        <x:v>Source: original resident fee. This example is separate from the rebuilt budget.</x:v>
      </x:c>
      <x:c r="E66" s="2"/>
      <x:c r="F66" s="2"/>
      <x:c r="G66" s="2"/>
      <x:c r="H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</x:row>
    <x:row r="68" ht="23" customHeight="1">
      <x:c r="A68" s="2" t="str">
        <x:v>Residents in original example</x:v>
      </x:c>
      <x:c r="B68" s="7" t="n">
        <x:v>8</x:v>
      </x:c>
      <x:c r="C68" s="2"/>
      <x:c r="D68" s="2"/>
      <x:c r="E68" s="2"/>
      <x:c r="F68" s="2"/>
      <x:c r="G68" s="2"/>
      <x:c r="H68" s="2"/>
    </x:row>
    <x:row r="69" ht="23" customHeight="1">
      <x:c r="A69" s="2" t="str">
        <x:v>Fees received in original example</x:v>
      </x:c>
      <x:c r="B69" s="9" t="n">
        <x:f>B68*B66</x:f>
        <x:v>3200</x:v>
      </x:c>
      <x:c r="C69" s="2"/>
      <x:c r="D69" s="2"/>
      <x:c r="E69" s="2"/>
      <x:c r="F69" s="2"/>
      <x:c r="G69" s="2"/>
      <x:c r="H69" s="2"/>
    </x:row>
    <x:row r="70" ht="23" customHeight="1">
      <x:c r="A70" s="2" t="str">
        <x:v>Old base plus operator payment</x:v>
      </x:c>
      <x:c r="B70" s="9" t="n">
        <x:f>SUM(B64:B65)</x:f>
        <x:v>4700</x:v>
      </x:c>
      <x:c r="C70" s="2"/>
      <x:c r="D70" s="2"/>
      <x:c r="E70" s="2"/>
      <x:c r="F70" s="2"/>
      <x:c r="G70" s="2"/>
      <x:c r="H70" s="2"/>
    </x:row>
    <x:row r="71" ht="23" customHeight="1">
      <x:c r="A71" s="2" t="str">
        <x:v>Remaining before omitted costs</x:v>
      </x:c>
      <x:c r="B71" s="9" t="n">
        <x:f>B69-B70</x:f>
        <x:v>-1500</x:v>
      </x:c>
      <x:c r="C71" s="2"/>
      <x:c r="D71" s="2" t="str">
        <x:v>Change B68 to 12: only $100 remains before omitted costs. Not a site budget.</x:v>
      </x:c>
      <x:c r="E71" s="2"/>
      <x:c r="F71" s="2"/>
      <x:c r="G71" s="2"/>
      <x:c r="H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</x:row>
    <x:row r="73" ht="23" customHeight="1">
      <x:c r="A73" s="2" t="str">
        <x:v>Method and evidence</x:v>
      </x:c>
      <x:c r="B73" s="2"/>
      <x:c r="C73" s="2"/>
      <x:c r="D73" s="2"/>
      <x:c r="E73" s="2"/>
      <x:c r="F73" s="2"/>
      <x:c r="G73" s="2"/>
      <x:c r="H73" s="2"/>
    </x:row>
    <x:row r="74" ht="23" customHeight="1">
      <x:c r="A74" s="2" t="str">
        <x:v>Cash basis; no depreciation or valuation forecast.</x:v>
      </x:c>
      <x:c r="B74" s="2"/>
      <x:c r="C74" s="2"/>
      <x:c r="D74" s="2"/>
      <x:c r="E74" s="2"/>
      <x:c r="F74" s="2"/>
      <x:c r="G74" s="2"/>
      <x:c r="H74" s="2"/>
    </x:row>
    <x:row r="75" ht="23" customHeight="1">
      <x:c r="A75" s="2" t="str">
        <x:v>Principal consumes cash; distinguish it from interest.</x:v>
      </x:c>
      <x:c r="B75" s="2"/>
      <x:c r="C75" s="2"/>
      <x:c r="D75" s="2"/>
      <x:c r="E75" s="2"/>
      <x:c r="F75" s="2"/>
      <x:c r="G75" s="2"/>
      <x:c r="H75" s="2"/>
    </x:row>
    <x:row r="76" ht="23" customHeight="1">
      <x:c r="A76" s="2" t="str">
        <x:v>Budget uses a steady monthly volume; Cash plan models timing.</x:v>
      </x:c>
      <x:c r="B76" s="2"/>
      <x:c r="C76" s="2"/>
      <x:c r="D76" s="2"/>
      <x:c r="E76" s="2"/>
      <x:c r="F76" s="2"/>
      <x:c r="G76" s="2"/>
      <x:c r="H76" s="2"/>
    </x:row>
    <x:row r="77" ht="23" customHeight="1">
      <x:c r="A77" s="2" t="str">
        <x:v>Source policy set: Version 2.0, September 25, 2026.</x:v>
      </x:c>
      <x:c r="B77" s="2"/>
      <x:c r="C77" s="2"/>
      <x:c r="D77" s="2"/>
      <x:c r="E77" s="2"/>
      <x:c r="F77" s="2"/>
      <x:c r="G77" s="2"/>
      <x:c r="H77" s="2"/>
    </x:row>
  </x:sheetData>
  <x:conditionalFormatting sqref="B12:B12">
    <x:cfRule type="cellIs" dxfId="0" priority="1" operator="lessThan">
      <x:formula>0</x:formula>
    </x:cfRule>
  </x:conditionalFormatting>
  <x:dataValidations count="8">
    <x:dataValidation type="list" sqref="B20">
      <x:formula1>"Undecided,Lease,Buy"</x:formula1>
    </x:dataValidation>
    <x:dataValidation type="decimal" operator="greaterThanOrEqual" sqref="B21:B23">
      <x:formula1>0</x:formula1>
    </x:dataValidation>
    <x:dataValidation type="decimal" operator="greaterThanOrEqual" sqref="B25:B26">
      <x:formula1>0</x:formula1>
    </x:dataValidation>
    <x:dataValidation type="decimal" operator="greaterThanOrEqual" sqref="B28:B35">
      <x:formula1>0</x:formula1>
    </x:dataValidation>
    <x:dataValidation type="decimal" operator="greaterThanOrEqual" sqref="B39:B43">
      <x:formula1>0</x:formula1>
    </x:dataValidation>
    <x:dataValidation type="decimal" operator="greaterThanOrEqual" sqref="B45:B54">
      <x:formula1>0</x:formula1>
    </x:dataValidation>
    <x:dataValidation type="decimal" operator="between" sqref="B24">
      <x:formula1>0</x:formula1>
      <x:formula2>1</x:formula2>
    </x:dataValidation>
    <x:dataValidation type="decimal" operator="between" sqref="B27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4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1"/>
      <x:c r="J1" s="1"/>
      <x:c r="K1" s="1"/>
      <x:c r="L1" s="1"/>
      <x:c r="M1" s="1"/>
    </x:row>
    <x:row r="2" ht="24" customHeight="1">
      <x:c r="A2" s="18" t="str">
        <x:v>Twelve month operating cash plan</x:v>
      </x:c>
      <x:c r="B2" s="2"/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</x:row>
    <x:row r="3" ht="24" customHeight="1">
      <x:c r="A3" s="2" t="str">
        <x:v>Months after opening; actual opening date unknown. Yellow cells are monthly assumptions.</x:v>
      </x:c>
      <x:c r="B3" s="2"/>
      <x:c r="C3" s="2"/>
      <x:c r="D3" s="2"/>
      <x:c r="E3" s="2"/>
      <x:c r="F3" s="2"/>
      <x:c r="G3" s="2"/>
      <x:c r="H3" s="2"/>
      <x:c r="I3" s="1"/>
      <x:c r="J3" s="1"/>
      <x:c r="K3" s="1"/>
      <x:c r="L3" s="1"/>
      <x:c r="M3" s="1"/>
    </x:row>
    <x:row r="4" ht="24" customHeight="1">
      <x:c r="A4" s="2" t="str">
        <x:v>Enter cash when received. Include only restricted reimbursements eligible for release to operating cash.</x:v>
      </x:c>
      <x:c r="B4" s="2"/>
      <x:c r="C4" s="2"/>
      <x:c r="D4" s="2"/>
      <x:c r="E4" s="2"/>
      <x:c r="F4" s="2"/>
      <x:c r="G4" s="2"/>
      <x:c r="H4" s="2"/>
      <x:c r="I4" s="1"/>
      <x:c r="J4" s="1"/>
      <x:c r="K4" s="1"/>
      <x:c r="L4" s="1"/>
      <x:c r="M4" s="1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1"/>
      <x:c r="J5" s="1"/>
      <x:c r="K5" s="1"/>
      <x:c r="L5" s="1"/>
      <x:c r="M5" s="1"/>
    </x:row>
    <x:row r="6" ht="24" customHeight="1">
      <x:c r="A6" s="5" t="str">
        <x:v>Month after opening</x:v>
      </x:c>
      <x:c r="B6" s="5" t="n">
        <x:v>1</x:v>
      </x:c>
      <x:c r="C6" s="5" t="n">
        <x:v>2</x:v>
      </x:c>
      <x:c r="D6" s="5" t="n">
        <x:v>3</x:v>
      </x:c>
      <x:c r="E6" s="5" t="n">
        <x:v>4</x:v>
      </x:c>
      <x:c r="F6" s="5" t="n">
        <x:v>5</x:v>
      </x:c>
      <x:c r="G6" s="5" t="n">
        <x:v>6</x:v>
      </x:c>
      <x:c r="H6" s="5" t="n">
        <x:v>7</x:v>
      </x:c>
      <x:c r="I6" s="29" t="n">
        <x:v>8</x:v>
      </x:c>
      <x:c r="J6" s="29" t="n">
        <x:v>9</x:v>
      </x:c>
      <x:c r="K6" s="29" t="n">
        <x:v>10</x:v>
      </x:c>
      <x:c r="L6" s="29" t="n">
        <x:v>11</x:v>
      </x:c>
      <x:c r="M6" s="29" t="n">
        <x:v>12</x:v>
      </x:c>
    </x:row>
    <x:row r="7" ht="24" customHeight="1">
      <x:c r="A7" s="2" t="str">
        <x:v>Occupied resident equivalents</x:v>
      </x:c>
      <x:c r="B7" s="7" t="n">
        <x:v>8</x:v>
      </x:c>
      <x:c r="C7" s="7" t="n">
        <x:v>8</x:v>
      </x:c>
      <x:c r="D7" s="7" t="n">
        <x:v>8</x:v>
      </x:c>
      <x:c r="E7" s="7" t="n">
        <x:v>8</x:v>
      </x:c>
      <x:c r="F7" s="7" t="n">
        <x:v>8</x:v>
      </x:c>
      <x:c r="G7" s="7" t="n">
        <x:v>8</x:v>
      </x:c>
      <x:c r="H7" s="7" t="n">
        <x:v>8</x:v>
      </x:c>
      <x:c r="I7" s="22" t="n">
        <x:v>8</x:v>
      </x:c>
      <x:c r="J7" s="22" t="n">
        <x:v>8</x:v>
      </x:c>
      <x:c r="K7" s="22" t="n">
        <x:v>8</x:v>
      </x:c>
      <x:c r="L7" s="22" t="n">
        <x:v>8</x:v>
      </x:c>
      <x:c r="M7" s="22" t="n">
        <x:v>8</x:v>
      </x:c>
    </x:row>
    <x:row r="8" ht="24" customHeight="1">
      <x:c r="A8" s="2" t="str">
        <x:v>Fee collection rate</x:v>
      </x:c>
      <x:c r="B8" s="23" t="n">
        <x:f>Budget!B24</x:f>
        <x:v>1</x:v>
      </x:c>
      <x:c r="C8" s="23" t="n">
        <x:f>Budget!B24</x:f>
        <x:v>1</x:v>
      </x:c>
      <x:c r="D8" s="23" t="n">
        <x:f>Budget!B24</x:f>
        <x:v>1</x:v>
      </x:c>
      <x:c r="E8" s="23" t="n">
        <x:f>Budget!B24</x:f>
        <x:v>1</x:v>
      </x:c>
      <x:c r="F8" s="23" t="n">
        <x:f>Budget!B24</x:f>
        <x:v>1</x:v>
      </x:c>
      <x:c r="G8" s="23" t="n">
        <x:f>Budget!B24</x:f>
        <x:v>1</x:v>
      </x:c>
      <x:c r="H8" s="23" t="n">
        <x:f>Budget!B24</x:f>
        <x:v>1</x:v>
      </x:c>
      <x:c r="I8" s="24" t="n">
        <x:f>Budget!B24</x:f>
        <x:v>1</x:v>
      </x:c>
      <x:c r="J8" s="24" t="n">
        <x:f>Budget!B24</x:f>
        <x:v>1</x:v>
      </x:c>
      <x:c r="K8" s="24" t="n">
        <x:f>Budget!B24</x:f>
        <x:v>1</x:v>
      </x:c>
      <x:c r="L8" s="24" t="n">
        <x:f>Budget!B24</x:f>
        <x:v>1</x:v>
      </x:c>
      <x:c r="M8" s="24" t="n">
        <x:f>Budget!B24</x:f>
        <x:v>1</x:v>
      </x:c>
    </x:row>
    <x:row r="9" ht="24" customHeight="1">
      <x:c r="A9" s="2" t="str">
        <x:v>Contracted occupied resident equivalents</x:v>
      </x:c>
      <x:c r="B9" s="14" t="n">
        <x:f>Budget!B25</x:f>
        <x:v>0</x:v>
      </x:c>
      <x:c r="C9" s="14" t="n">
        <x:f>Budget!B25</x:f>
        <x:v>0</x:v>
      </x:c>
      <x:c r="D9" s="14" t="n">
        <x:f>Budget!B25</x:f>
        <x:v>0</x:v>
      </x:c>
      <x:c r="E9" s="14" t="n">
        <x:f>Budget!B25</x:f>
        <x:v>0</x:v>
      </x:c>
      <x:c r="F9" s="14" t="n">
        <x:f>Budget!B25</x:f>
        <x:v>0</x:v>
      </x:c>
      <x:c r="G9" s="14" t="n">
        <x:f>Budget!B25</x:f>
        <x:v>0</x:v>
      </x:c>
      <x:c r="H9" s="14" t="n">
        <x:f>Budget!B25</x:f>
        <x:v>0</x:v>
      </x:c>
      <x:c r="I9" s="19" t="n">
        <x:f>Budget!B25</x:f>
        <x:v>0</x:v>
      </x:c>
      <x:c r="J9" s="19" t="n">
        <x:f>Budget!B25</x:f>
        <x:v>0</x:v>
      </x:c>
      <x:c r="K9" s="19" t="n">
        <x:f>Budget!B25</x:f>
        <x:v>0</x:v>
      </x:c>
      <x:c r="L9" s="19" t="n">
        <x:f>Budget!B25</x:f>
        <x:v>0</x:v>
      </x:c>
      <x:c r="M9" s="19" t="n">
        <x:f>Budget!B25</x:f>
        <x:v>0</x:v>
      </x:c>
    </x:row>
    <x:row r="10" ht="24" customHeight="1">
      <x:c r="A10" s="2" t="str">
        <x:v>Other unrestricted receipts</x:v>
      </x:c>
      <x:c r="B10" s="15" t="n">
        <x:f>Budget!B28</x:f>
        <x:v>0</x:v>
      </x:c>
      <x:c r="C10" s="15" t="n">
        <x:f>Budget!B28</x:f>
        <x:v>0</x:v>
      </x:c>
      <x:c r="D10" s="15" t="n">
        <x:f>Budget!B28</x:f>
        <x:v>0</x:v>
      </x:c>
      <x:c r="E10" s="15" t="n">
        <x:f>Budget!B28</x:f>
        <x:v>0</x:v>
      </x:c>
      <x:c r="F10" s="15" t="n">
        <x:f>Budget!B28</x:f>
        <x:v>0</x:v>
      </x:c>
      <x:c r="G10" s="15" t="n">
        <x:f>Budget!B28</x:f>
        <x:v>0</x:v>
      </x:c>
      <x:c r="H10" s="15" t="n">
        <x:f>Budget!B28</x:f>
        <x:v>0</x:v>
      </x:c>
      <x:c r="I10" s="25" t="n">
        <x:f>Budget!B28</x:f>
        <x:v>0</x:v>
      </x:c>
      <x:c r="J10" s="25" t="n">
        <x:f>Budget!B28</x:f>
        <x:v>0</x:v>
      </x:c>
      <x:c r="K10" s="25" t="n">
        <x:f>Budget!B28</x:f>
        <x:v>0</x:v>
      </x:c>
      <x:c r="L10" s="25" t="n">
        <x:f>Budget!B28</x:f>
        <x:v>0</x:v>
      </x:c>
      <x:c r="M10" s="25" t="n">
        <x:f>Budget!B28</x:f>
        <x:v>0</x:v>
      </x:c>
    </x:row>
    <x:row r="11" ht="24" customHeight="1">
      <x:c r="A11" s="2" t="str">
        <x:v>Released operating reimbursements</x:v>
      </x:c>
      <x:c r="B11" s="15" t="n">
        <x:f>Budget!B29</x:f>
        <x:v>0</x:v>
      </x:c>
      <x:c r="C11" s="15" t="n">
        <x:f>Budget!B29</x:f>
        <x:v>0</x:v>
      </x:c>
      <x:c r="D11" s="15" t="n">
        <x:f>Budget!B29</x:f>
        <x:v>0</x:v>
      </x:c>
      <x:c r="E11" s="15" t="n">
        <x:f>Budget!B29</x:f>
        <x:v>0</x:v>
      </x:c>
      <x:c r="F11" s="15" t="n">
        <x:f>Budget!B29</x:f>
        <x:v>0</x:v>
      </x:c>
      <x:c r="G11" s="15" t="n">
        <x:f>Budget!B29</x:f>
        <x:v>0</x:v>
      </x:c>
      <x:c r="H11" s="15" t="n">
        <x:f>Budget!B29</x:f>
        <x:v>0</x:v>
      </x:c>
      <x:c r="I11" s="25" t="n">
        <x:f>Budget!B29</x:f>
        <x:v>0</x:v>
      </x:c>
      <x:c r="J11" s="25" t="n">
        <x:f>Budget!B29</x:f>
        <x:v>0</x:v>
      </x:c>
      <x:c r="K11" s="25" t="n">
        <x:f>Budget!B29</x:f>
        <x:v>0</x:v>
      </x:c>
      <x:c r="L11" s="25" t="n">
        <x:f>Budget!B29</x:f>
        <x:v>0</x:v>
      </x:c>
      <x:c r="M11" s="25" t="n">
        <x:f>Budget!B29</x:f>
        <x:v>0</x:v>
      </x:c>
    </x:row>
    <x:row r="12" ht="24" customHeight="1">
      <x:c r="A12" s="2" t="str">
        <x:v>Monthly input status</x:v>
      </x:c>
      <x:c r="B12" s="14" t="str">
        <x:f>IF(Budget!B58&lt;&gt;"Inputs entered","Budget pending",IF(COUNT(B7:B11)&lt;&gt;5,"Missing inputs",IF(OR(MIN(B7:B11)&lt;0,B7&gt;Budget!B21,B8&gt;1,B9&gt;B7),"Invalid inputs","Inputs entered")))</x:f>
        <x:v>Budget pending</x:v>
      </x:c>
      <x:c r="C12" s="14" t="str">
        <x:f>IF(Budget!B58&lt;&gt;"Inputs entered","Budget pending",IF(COUNT(C7:C11)&lt;&gt;5,"Missing inputs",IF(OR(MIN(C7:C11)&lt;0,C7&gt;Budget!B21,C8&gt;1,C9&gt;C7),"Invalid inputs","Inputs entered")))</x:f>
        <x:v>Budget pending</x:v>
      </x:c>
      <x:c r="D12" s="14" t="str">
        <x:f>IF(Budget!B58&lt;&gt;"Inputs entered","Budget pending",IF(COUNT(D7:D11)&lt;&gt;5,"Missing inputs",IF(OR(MIN(D7:D11)&lt;0,D7&gt;Budget!B21,D8&gt;1,D9&gt;D7),"Invalid inputs","Inputs entered")))</x:f>
        <x:v>Budget pending</x:v>
      </x:c>
      <x:c r="E12" s="14" t="str">
        <x:f>IF(Budget!B58&lt;&gt;"Inputs entered","Budget pending",IF(COUNT(E7:E11)&lt;&gt;5,"Missing inputs",IF(OR(MIN(E7:E11)&lt;0,E7&gt;Budget!B21,E8&gt;1,E9&gt;E7),"Invalid inputs","Inputs entered")))</x:f>
        <x:v>Budget pending</x:v>
      </x:c>
      <x:c r="F12" s="14" t="str">
        <x:f>IF(Budget!B58&lt;&gt;"Inputs entered","Budget pending",IF(COUNT(F7:F11)&lt;&gt;5,"Missing inputs",IF(OR(MIN(F7:F11)&lt;0,F7&gt;Budget!B21,F8&gt;1,F9&gt;F7),"Invalid inputs","Inputs entered")))</x:f>
        <x:v>Budget pending</x:v>
      </x:c>
      <x:c r="G12" s="14" t="str">
        <x:f>IF(Budget!B58&lt;&gt;"Inputs entered","Budget pending",IF(COUNT(G7:G11)&lt;&gt;5,"Missing inputs",IF(OR(MIN(G7:G11)&lt;0,G7&gt;Budget!B21,G8&gt;1,G9&gt;G7),"Invalid inputs","Inputs entered")))</x:f>
        <x:v>Budget pending</x:v>
      </x:c>
      <x:c r="H12" s="14" t="str">
        <x:f>IF(Budget!B58&lt;&gt;"Inputs entered","Budget pending",IF(COUNT(H7:H11)&lt;&gt;5,"Missing inputs",IF(OR(MIN(H7:H11)&lt;0,H7&gt;Budget!B21,H8&gt;1,H9&gt;H7),"Invalid inputs","Inputs entered")))</x:f>
        <x:v>Budget pending</x:v>
      </x:c>
      <x:c r="I12" s="19" t="str">
        <x:f>IF(Budget!B58&lt;&gt;"Inputs entered","Budget pending",IF(COUNT(I7:I11)&lt;&gt;5,"Missing inputs",IF(OR(MIN(I7:I11)&lt;0,I7&gt;Budget!B21,I8&gt;1,I9&gt;I7),"Invalid inputs","Inputs entered")))</x:f>
        <x:v>Budget pending</x:v>
      </x:c>
      <x:c r="J12" s="19" t="str">
        <x:f>IF(Budget!B58&lt;&gt;"Inputs entered","Budget pending",IF(COUNT(J7:J11)&lt;&gt;5,"Missing inputs",IF(OR(MIN(J7:J11)&lt;0,J7&gt;Budget!B21,J8&gt;1,J9&gt;J7),"Invalid inputs","Inputs entered")))</x:f>
        <x:v>Budget pending</x:v>
      </x:c>
      <x:c r="K12" s="19" t="str">
        <x:f>IF(Budget!B58&lt;&gt;"Inputs entered","Budget pending",IF(COUNT(K7:K11)&lt;&gt;5,"Missing inputs",IF(OR(MIN(K7:K11)&lt;0,K7&gt;Budget!B21,K8&gt;1,K9&gt;K7),"Invalid inputs","Inputs entered")))</x:f>
        <x:v>Budget pending</x:v>
      </x:c>
      <x:c r="L12" s="19" t="str">
        <x:f>IF(Budget!B58&lt;&gt;"Inputs entered","Budget pending",IF(COUNT(L7:L11)&lt;&gt;5,"Missing inputs",IF(OR(MIN(L7:L11)&lt;0,L7&gt;Budget!B21,L8&gt;1,L9&gt;L7),"Invalid inputs","Inputs entered")))</x:f>
        <x:v>Budget pending</x:v>
      </x:c>
      <x:c r="M12" s="19" t="str">
        <x:f>IF(Budget!B58&lt;&gt;"Inputs entered","Budget pending",IF(COUNT(M7:M11)&lt;&gt;5,"Missing inputs",IF(OR(MIN(M7:M11)&lt;0,M7&gt;Budget!B21,M8&gt;1,M9&gt;M7),"Invalid inputs","Inputs entered")))</x:f>
        <x:v>Budget pending</x:v>
      </x:c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1"/>
      <x:c r="J13" s="1"/>
      <x:c r="K13" s="1"/>
      <x:c r="L13" s="1"/>
      <x:c r="M13" s="1"/>
    </x:row>
    <x:row r="14" ht="24" customHeight="1">
      <x:c r="A14" s="2" t="str">
        <x:v>Resident fee collections</x:v>
      </x:c>
      <x:c r="B14" s="15" t="str">
        <x:f>IF(B12&lt;&gt;"Inputs entered","Pending",B7*Budget!B23*B8)</x:f>
        <x:v>Pending</x:v>
      </x:c>
      <x:c r="C14" s="15" t="str">
        <x:f>IF(C12&lt;&gt;"Inputs entered","Pending",C7*Budget!B23*C8)</x:f>
        <x:v>Pending</x:v>
      </x:c>
      <x:c r="D14" s="15" t="str">
        <x:f>IF(D12&lt;&gt;"Inputs entered","Pending",D7*Budget!B23*D8)</x:f>
        <x:v>Pending</x:v>
      </x:c>
      <x:c r="E14" s="15" t="str">
        <x:f>IF(E12&lt;&gt;"Inputs entered","Pending",E7*Budget!B23*E8)</x:f>
        <x:v>Pending</x:v>
      </x:c>
      <x:c r="F14" s="15" t="str">
        <x:f>IF(F12&lt;&gt;"Inputs entered","Pending",F7*Budget!B23*F8)</x:f>
        <x:v>Pending</x:v>
      </x:c>
      <x:c r="G14" s="15" t="str">
        <x:f>IF(G12&lt;&gt;"Inputs entered","Pending",G7*Budget!B23*G8)</x:f>
        <x:v>Pending</x:v>
      </x:c>
      <x:c r="H14" s="15" t="str">
        <x:f>IF(H12&lt;&gt;"Inputs entered","Pending",H7*Budget!B23*H8)</x:f>
        <x:v>Pending</x:v>
      </x:c>
      <x:c r="I14" s="25" t="str">
        <x:f>IF(I12&lt;&gt;"Inputs entered","Pending",I7*Budget!B23*I8)</x:f>
        <x:v>Pending</x:v>
      </x:c>
      <x:c r="J14" s="25" t="str">
        <x:f>IF(J12&lt;&gt;"Inputs entered","Pending",J7*Budget!B23*J8)</x:f>
        <x:v>Pending</x:v>
      </x:c>
      <x:c r="K14" s="25" t="str">
        <x:f>IF(K12&lt;&gt;"Inputs entered","Pending",K7*Budget!B23*K8)</x:f>
        <x:v>Pending</x:v>
      </x:c>
      <x:c r="L14" s="25" t="str">
        <x:f>IF(L12&lt;&gt;"Inputs entered","Pending",L7*Budget!B23*L8)</x:f>
        <x:v>Pending</x:v>
      </x:c>
      <x:c r="M14" s="25" t="str">
        <x:f>IF(M12&lt;&gt;"Inputs entered","Pending",M7*Budget!B23*M8)</x:f>
        <x:v>Pending</x:v>
      </x:c>
    </x:row>
    <x:row r="15" ht="24" customHeight="1">
      <x:c r="A15" s="2" t="str">
        <x:v>Unrestricted or released bed-support cash</x:v>
      </x:c>
      <x:c r="B15" s="15" t="str">
        <x:f>IF(B12&lt;&gt;"Inputs entered","Pending",B9*Budget!B26*Budget!B27)</x:f>
        <x:v>Pending</x:v>
      </x:c>
      <x:c r="C15" s="15" t="str">
        <x:f>IF(C12&lt;&gt;"Inputs entered","Pending",C9*Budget!B26*Budget!B27)</x:f>
        <x:v>Pending</x:v>
      </x:c>
      <x:c r="D15" s="15" t="str">
        <x:f>IF(D12&lt;&gt;"Inputs entered","Pending",D9*Budget!B26*Budget!B27)</x:f>
        <x:v>Pending</x:v>
      </x:c>
      <x:c r="E15" s="15" t="str">
        <x:f>IF(E12&lt;&gt;"Inputs entered","Pending",E9*Budget!B26*Budget!B27)</x:f>
        <x:v>Pending</x:v>
      </x:c>
      <x:c r="F15" s="15" t="str">
        <x:f>IF(F12&lt;&gt;"Inputs entered","Pending",F9*Budget!B26*Budget!B27)</x:f>
        <x:v>Pending</x:v>
      </x:c>
      <x:c r="G15" s="15" t="str">
        <x:f>IF(G12&lt;&gt;"Inputs entered","Pending",G9*Budget!B26*Budget!B27)</x:f>
        <x:v>Pending</x:v>
      </x:c>
      <x:c r="H15" s="15" t="str">
        <x:f>IF(H12&lt;&gt;"Inputs entered","Pending",H9*Budget!B26*Budget!B27)</x:f>
        <x:v>Pending</x:v>
      </x:c>
      <x:c r="I15" s="25" t="str">
        <x:f>IF(I12&lt;&gt;"Inputs entered","Pending",I9*Budget!B26*Budget!B27)</x:f>
        <x:v>Pending</x:v>
      </x:c>
      <x:c r="J15" s="25" t="str">
        <x:f>IF(J12&lt;&gt;"Inputs entered","Pending",J9*Budget!B26*Budget!B27)</x:f>
        <x:v>Pending</x:v>
      </x:c>
      <x:c r="K15" s="25" t="str">
        <x:f>IF(K12&lt;&gt;"Inputs entered","Pending",K9*Budget!B26*Budget!B27)</x:f>
        <x:v>Pending</x:v>
      </x:c>
      <x:c r="L15" s="25" t="str">
        <x:f>IF(L12&lt;&gt;"Inputs entered","Pending",L9*Budget!B26*Budget!B27)</x:f>
        <x:v>Pending</x:v>
      </x:c>
      <x:c r="M15" s="25" t="str">
        <x:f>IF(M12&lt;&gt;"Inputs entered","Pending",M9*Budget!B26*Budget!B27)</x:f>
        <x:v>Pending</x:v>
      </x:c>
    </x:row>
    <x:row r="16" ht="24" customHeight="1">
      <x:c r="A16" s="2" t="str">
        <x:v>Total operating receipts</x:v>
      </x:c>
      <x:c r="B16" s="9" t="str">
        <x:f>IF(B12&lt;&gt;"Inputs entered","Pending",SUM(B14:B15)+SUM(B10:B11))</x:f>
        <x:v>Pending</x:v>
      </x:c>
      <x:c r="C16" s="9" t="str">
        <x:f>IF(C12&lt;&gt;"Inputs entered","Pending",SUM(C14:C15)+SUM(C10:C11))</x:f>
        <x:v>Pending</x:v>
      </x:c>
      <x:c r="D16" s="9" t="str">
        <x:f>IF(D12&lt;&gt;"Inputs entered","Pending",SUM(D14:D15)+SUM(D10:D11))</x:f>
        <x:v>Pending</x:v>
      </x:c>
      <x:c r="E16" s="9" t="str">
        <x:f>IF(E12&lt;&gt;"Inputs entered","Pending",SUM(E14:E15)+SUM(E10:E11))</x:f>
        <x:v>Pending</x:v>
      </x:c>
      <x:c r="F16" s="9" t="str">
        <x:f>IF(F12&lt;&gt;"Inputs entered","Pending",SUM(F14:F15)+SUM(F10:F11))</x:f>
        <x:v>Pending</x:v>
      </x:c>
      <x:c r="G16" s="9" t="str">
        <x:f>IF(G12&lt;&gt;"Inputs entered","Pending",SUM(G14:G15)+SUM(G10:G11))</x:f>
        <x:v>Pending</x:v>
      </x:c>
      <x:c r="H16" s="9" t="str">
        <x:f>IF(H12&lt;&gt;"Inputs entered","Pending",SUM(H14:H15)+SUM(H10:H11))</x:f>
        <x:v>Pending</x:v>
      </x:c>
      <x:c r="I16" s="26" t="str">
        <x:f>IF(I12&lt;&gt;"Inputs entered","Pending",SUM(I14:I15)+SUM(I10:I11))</x:f>
        <x:v>Pending</x:v>
      </x:c>
      <x:c r="J16" s="26" t="str">
        <x:f>IF(J12&lt;&gt;"Inputs entered","Pending",SUM(J14:J15)+SUM(J10:J11))</x:f>
        <x:v>Pending</x:v>
      </x:c>
      <x:c r="K16" s="26" t="str">
        <x:f>IF(K12&lt;&gt;"Inputs entered","Pending",SUM(K14:K15)+SUM(K10:K11))</x:f>
        <x:v>Pending</x:v>
      </x:c>
      <x:c r="L16" s="26" t="str">
        <x:f>IF(L12&lt;&gt;"Inputs entered","Pending",SUM(L14:L15)+SUM(L10:L11))</x:f>
        <x:v>Pending</x:v>
      </x:c>
      <x:c r="M16" s="26" t="str">
        <x:f>IF(M12&lt;&gt;"Inputs entered","Pending",SUM(M14:M15)+SUM(M10:M11))</x:f>
        <x:v>Pending</x:v>
      </x:c>
    </x:row>
    <x:row r="17" ht="24" customHeight="1">
      <x:c r="A17" s="2"/>
      <x:c r="B17" s="11"/>
      <x:c r="C17" s="11"/>
      <x:c r="D17" s="11"/>
      <x:c r="E17" s="11"/>
      <x:c r="F17" s="11"/>
      <x:c r="G17" s="11"/>
      <x:c r="H17" s="11"/>
      <x:c r="I17" s="27"/>
      <x:c r="J17" s="27"/>
      <x:c r="K17" s="27"/>
      <x:c r="L17" s="27"/>
      <x:c r="M17" s="27"/>
    </x:row>
    <x:row r="18" ht="24" customHeight="1">
      <x:c r="A18" s="2" t="str">
        <x:v>Fixed cash incl property and payroll</x:v>
      </x:c>
      <x:c r="B18" s="15" t="str">
        <x:f>IF(B12&lt;&gt;"Inputs entered","Pending",Budget!B59)</x:f>
        <x:v>Pending</x:v>
      </x:c>
      <x:c r="C18" s="15" t="str">
        <x:f>IF(C12&lt;&gt;"Inputs entered","Pending",Budget!B59)</x:f>
        <x:v>Pending</x:v>
      </x:c>
      <x:c r="D18" s="15" t="str">
        <x:f>IF(D12&lt;&gt;"Inputs entered","Pending",Budget!B59)</x:f>
        <x:v>Pending</x:v>
      </x:c>
      <x:c r="E18" s="15" t="str">
        <x:f>IF(E12&lt;&gt;"Inputs entered","Pending",Budget!B59)</x:f>
        <x:v>Pending</x:v>
      </x:c>
      <x:c r="F18" s="15" t="str">
        <x:f>IF(F12&lt;&gt;"Inputs entered","Pending",Budget!B59)</x:f>
        <x:v>Pending</x:v>
      </x:c>
      <x:c r="G18" s="15" t="str">
        <x:f>IF(G12&lt;&gt;"Inputs entered","Pending",Budget!B59)</x:f>
        <x:v>Pending</x:v>
      </x:c>
      <x:c r="H18" s="15" t="str">
        <x:f>IF(H12&lt;&gt;"Inputs entered","Pending",Budget!B59)</x:f>
        <x:v>Pending</x:v>
      </x:c>
      <x:c r="I18" s="25" t="str">
        <x:f>IF(I12&lt;&gt;"Inputs entered","Pending",Budget!B59)</x:f>
        <x:v>Pending</x:v>
      </x:c>
      <x:c r="J18" s="25" t="str">
        <x:f>IF(J12&lt;&gt;"Inputs entered","Pending",Budget!B59)</x:f>
        <x:v>Pending</x:v>
      </x:c>
      <x:c r="K18" s="25" t="str">
        <x:f>IF(K12&lt;&gt;"Inputs entered","Pending",Budget!B59)</x:f>
        <x:v>Pending</x:v>
      </x:c>
      <x:c r="L18" s="25" t="str">
        <x:f>IF(L12&lt;&gt;"Inputs entered","Pending",Budget!B59)</x:f>
        <x:v>Pending</x:v>
      </x:c>
      <x:c r="M18" s="25" t="str">
        <x:f>IF(M12&lt;&gt;"Inputs entered","Pending",Budget!B59)</x:f>
        <x:v>Pending</x:v>
      </x:c>
    </x:row>
    <x:row r="19" ht="24" customHeight="1">
      <x:c r="A19" s="2" t="str">
        <x:v>Resident variable cash costs</x:v>
      </x:c>
      <x:c r="B19" s="15" t="str">
        <x:f>IF(B12&lt;&gt;"Inputs entered","Pending",B7*Budget!B56)</x:f>
        <x:v>Pending</x:v>
      </x:c>
      <x:c r="C19" s="15" t="str">
        <x:f>IF(C12&lt;&gt;"Inputs entered","Pending",C7*Budget!B56)</x:f>
        <x:v>Pending</x:v>
      </x:c>
      <x:c r="D19" s="15" t="str">
        <x:f>IF(D12&lt;&gt;"Inputs entered","Pending",D7*Budget!B56)</x:f>
        <x:v>Pending</x:v>
      </x:c>
      <x:c r="E19" s="15" t="str">
        <x:f>IF(E12&lt;&gt;"Inputs entered","Pending",E7*Budget!B56)</x:f>
        <x:v>Pending</x:v>
      </x:c>
      <x:c r="F19" s="15" t="str">
        <x:f>IF(F12&lt;&gt;"Inputs entered","Pending",F7*Budget!B56)</x:f>
        <x:v>Pending</x:v>
      </x:c>
      <x:c r="G19" s="15" t="str">
        <x:f>IF(G12&lt;&gt;"Inputs entered","Pending",G7*Budget!B56)</x:f>
        <x:v>Pending</x:v>
      </x:c>
      <x:c r="H19" s="15" t="str">
        <x:f>IF(H12&lt;&gt;"Inputs entered","Pending",H7*Budget!B56)</x:f>
        <x:v>Pending</x:v>
      </x:c>
      <x:c r="I19" s="25" t="str">
        <x:f>IF(I12&lt;&gt;"Inputs entered","Pending",I7*Budget!B56)</x:f>
        <x:v>Pending</x:v>
      </x:c>
      <x:c r="J19" s="25" t="str">
        <x:f>IF(J12&lt;&gt;"Inputs entered","Pending",J7*Budget!B56)</x:f>
        <x:v>Pending</x:v>
      </x:c>
      <x:c r="K19" s="25" t="str">
        <x:f>IF(K12&lt;&gt;"Inputs entered","Pending",K7*Budget!B56)</x:f>
        <x:v>Pending</x:v>
      </x:c>
      <x:c r="L19" s="25" t="str">
        <x:f>IF(L12&lt;&gt;"Inputs entered","Pending",L7*Budget!B56)</x:f>
        <x:v>Pending</x:v>
      </x:c>
      <x:c r="M19" s="25" t="str">
        <x:f>IF(M12&lt;&gt;"Inputs entered","Pending",M7*Budget!B56)</x:f>
        <x:v>Pending</x:v>
      </x:c>
    </x:row>
    <x:row r="20" ht="24" customHeight="1">
      <x:c r="A20" s="2" t="str">
        <x:v>Total recurring cash costs</x:v>
      </x:c>
      <x:c r="B20" s="9" t="str">
        <x:f>IF(B12&lt;&gt;"Inputs entered","Pending",SUM(B18:B19))</x:f>
        <x:v>Pending</x:v>
      </x:c>
      <x:c r="C20" s="9" t="str">
        <x:f>IF(C12&lt;&gt;"Inputs entered","Pending",SUM(C18:C19))</x:f>
        <x:v>Pending</x:v>
      </x:c>
      <x:c r="D20" s="9" t="str">
        <x:f>IF(D12&lt;&gt;"Inputs entered","Pending",SUM(D18:D19))</x:f>
        <x:v>Pending</x:v>
      </x:c>
      <x:c r="E20" s="9" t="str">
        <x:f>IF(E12&lt;&gt;"Inputs entered","Pending",SUM(E18:E19))</x:f>
        <x:v>Pending</x:v>
      </x:c>
      <x:c r="F20" s="9" t="str">
        <x:f>IF(F12&lt;&gt;"Inputs entered","Pending",SUM(F18:F19))</x:f>
        <x:v>Pending</x:v>
      </x:c>
      <x:c r="G20" s="9" t="str">
        <x:f>IF(G12&lt;&gt;"Inputs entered","Pending",SUM(G18:G19))</x:f>
        <x:v>Pending</x:v>
      </x:c>
      <x:c r="H20" s="9" t="str">
        <x:f>IF(H12&lt;&gt;"Inputs entered","Pending",SUM(H18:H19))</x:f>
        <x:v>Pending</x:v>
      </x:c>
      <x:c r="I20" s="26" t="str">
        <x:f>IF(I12&lt;&gt;"Inputs entered","Pending",SUM(I18:I19))</x:f>
        <x:v>Pending</x:v>
      </x:c>
      <x:c r="J20" s="26" t="str">
        <x:f>IF(J12&lt;&gt;"Inputs entered","Pending",SUM(J18:J19))</x:f>
        <x:v>Pending</x:v>
      </x:c>
      <x:c r="K20" s="26" t="str">
        <x:f>IF(K12&lt;&gt;"Inputs entered","Pending",SUM(K18:K19))</x:f>
        <x:v>Pending</x:v>
      </x:c>
      <x:c r="L20" s="26" t="str">
        <x:f>IF(L12&lt;&gt;"Inputs entered","Pending",SUM(L18:L19))</x:f>
        <x:v>Pending</x:v>
      </x:c>
      <x:c r="M20" s="26" t="str">
        <x:f>IF(M12&lt;&gt;"Inputs entered","Pending",SUM(M18:M19))</x:f>
        <x:v>Pending</x:v>
      </x:c>
    </x:row>
    <x:row r="21" ht="24" customHeight="1">
      <x:c r="A21" s="2" t="str">
        <x:v>Net operating cash</x:v>
      </x:c>
      <x:c r="B21" s="9" t="str">
        <x:f>IF(B12&lt;&gt;"Inputs entered","Pending",B16-B20)</x:f>
        <x:v>Pending</x:v>
      </x:c>
      <x:c r="C21" s="9" t="str">
        <x:f>IF(C12&lt;&gt;"Inputs entered","Pending",C16-C20)</x:f>
        <x:v>Pending</x:v>
      </x:c>
      <x:c r="D21" s="9" t="str">
        <x:f>IF(D12&lt;&gt;"Inputs entered","Pending",D16-D20)</x:f>
        <x:v>Pending</x:v>
      </x:c>
      <x:c r="E21" s="9" t="str">
        <x:f>IF(E12&lt;&gt;"Inputs entered","Pending",E16-E20)</x:f>
        <x:v>Pending</x:v>
      </x:c>
      <x:c r="F21" s="9" t="str">
        <x:f>IF(F12&lt;&gt;"Inputs entered","Pending",F16-F20)</x:f>
        <x:v>Pending</x:v>
      </x:c>
      <x:c r="G21" s="9" t="str">
        <x:f>IF(G12&lt;&gt;"Inputs entered","Pending",G16-G20)</x:f>
        <x:v>Pending</x:v>
      </x:c>
      <x:c r="H21" s="9" t="str">
        <x:f>IF(H12&lt;&gt;"Inputs entered","Pending",H16-H20)</x:f>
        <x:v>Pending</x:v>
      </x:c>
      <x:c r="I21" s="26" t="str">
        <x:f>IF(I12&lt;&gt;"Inputs entered","Pending",I16-I20)</x:f>
        <x:v>Pending</x:v>
      </x:c>
      <x:c r="J21" s="26" t="str">
        <x:f>IF(J12&lt;&gt;"Inputs entered","Pending",J16-J20)</x:f>
        <x:v>Pending</x:v>
      </x:c>
      <x:c r="K21" s="26" t="str">
        <x:f>IF(K12&lt;&gt;"Inputs entered","Pending",K16-K20)</x:f>
        <x:v>Pending</x:v>
      </x:c>
      <x:c r="L21" s="26" t="str">
        <x:f>IF(L12&lt;&gt;"Inputs entered","Pending",L16-L20)</x:f>
        <x:v>Pending</x:v>
      </x:c>
      <x:c r="M21" s="26" t="str">
        <x:f>IF(M12&lt;&gt;"Inputs entered","Pending",M16-M20)</x:f>
        <x:v>Pending</x:v>
      </x:c>
    </x:row>
    <x:row r="22" ht="24" customHeight="1">
      <x:c r="A22" s="2"/>
      <x:c r="B22" s="11"/>
      <x:c r="C22" s="11"/>
      <x:c r="D22" s="11"/>
      <x:c r="E22" s="11"/>
      <x:c r="F22" s="11"/>
      <x:c r="G22" s="11"/>
      <x:c r="H22" s="11"/>
      <x:c r="I22" s="27"/>
      <x:c r="J22" s="27"/>
      <x:c r="K22" s="27"/>
      <x:c r="L22" s="27"/>
      <x:c r="M22" s="27"/>
    </x:row>
    <x:row r="23" ht="24" customHeight="1">
      <x:c r="A23" s="2" t="str">
        <x:v>Beginning unrestricted cash</x:v>
      </x:c>
      <x:c r="B23" s="15" t="str">
        <x:f>IF(Startup!B9&lt;&gt;"Inputs entered","Pending",Startup!B6)</x:f>
        <x:v>Pending</x:v>
      </x:c>
      <x:c r="C23" s="9" t="str">
        <x:f>IF(ISNUMBER(B24),B24,"Pending")</x:f>
        <x:v>Pending</x:v>
      </x:c>
      <x:c r="D23" s="9" t="str">
        <x:f>IF(ISNUMBER(C24),C24,"Pending")</x:f>
        <x:v>Pending</x:v>
      </x:c>
      <x:c r="E23" s="9" t="str">
        <x:f>IF(ISNUMBER(D24),D24,"Pending")</x:f>
        <x:v>Pending</x:v>
      </x:c>
      <x:c r="F23" s="9" t="str">
        <x:f>IF(ISNUMBER(E24),E24,"Pending")</x:f>
        <x:v>Pending</x:v>
      </x:c>
      <x:c r="G23" s="9" t="str">
        <x:f>IF(ISNUMBER(F24),F24,"Pending")</x:f>
        <x:v>Pending</x:v>
      </x:c>
      <x:c r="H23" s="9" t="str">
        <x:f>IF(ISNUMBER(G24),G24,"Pending")</x:f>
        <x:v>Pending</x:v>
      </x:c>
      <x:c r="I23" s="26" t="str">
        <x:f>IF(ISNUMBER(H24),H24,"Pending")</x:f>
        <x:v>Pending</x:v>
      </x:c>
      <x:c r="J23" s="26" t="str">
        <x:f>IF(ISNUMBER(I24),I24,"Pending")</x:f>
        <x:v>Pending</x:v>
      </x:c>
      <x:c r="K23" s="26" t="str">
        <x:f>IF(ISNUMBER(J24),J24,"Pending")</x:f>
        <x:v>Pending</x:v>
      </x:c>
      <x:c r="L23" s="26" t="str">
        <x:f>IF(ISNUMBER(K24),K24,"Pending")</x:f>
        <x:v>Pending</x:v>
      </x:c>
      <x:c r="M23" s="26" t="str">
        <x:f>IF(ISNUMBER(L24),L24,"Pending")</x:f>
        <x:v>Pending</x:v>
      </x:c>
    </x:row>
    <x:row r="24" ht="24" customHeight="1">
      <x:c r="A24" s="2" t="str">
        <x:v>Ending unrestricted cash</x:v>
      </x:c>
      <x:c r="B24" s="9" t="str">
        <x:f>IF(COUNT(B21,B23)&lt;&gt;2,"Pending",B23+B21)</x:f>
        <x:v>Pending</x:v>
      </x:c>
      <x:c r="C24" s="9" t="str">
        <x:f>IF(COUNT(C21,C23)&lt;&gt;2,"Pending",C23+C21)</x:f>
        <x:v>Pending</x:v>
      </x:c>
      <x:c r="D24" s="9" t="str">
        <x:f>IF(COUNT(D21,D23)&lt;&gt;2,"Pending",D23+D21)</x:f>
        <x:v>Pending</x:v>
      </x:c>
      <x:c r="E24" s="9" t="str">
        <x:f>IF(COUNT(E21,E23)&lt;&gt;2,"Pending",E23+E21)</x:f>
        <x:v>Pending</x:v>
      </x:c>
      <x:c r="F24" s="9" t="str">
        <x:f>IF(COUNT(F21,F23)&lt;&gt;2,"Pending",F23+F21)</x:f>
        <x:v>Pending</x:v>
      </x:c>
      <x:c r="G24" s="9" t="str">
        <x:f>IF(COUNT(G21,G23)&lt;&gt;2,"Pending",G23+G21)</x:f>
        <x:v>Pending</x:v>
      </x:c>
      <x:c r="H24" s="9" t="str">
        <x:f>IF(COUNT(H21,H23)&lt;&gt;2,"Pending",H23+H21)</x:f>
        <x:v>Pending</x:v>
      </x:c>
      <x:c r="I24" s="26" t="str">
        <x:f>IF(COUNT(I21,I23)&lt;&gt;2,"Pending",I23+I21)</x:f>
        <x:v>Pending</x:v>
      </x:c>
      <x:c r="J24" s="26" t="str">
        <x:f>IF(COUNT(J21,J23)&lt;&gt;2,"Pending",J23+J21)</x:f>
        <x:v>Pending</x:v>
      </x:c>
      <x:c r="K24" s="26" t="str">
        <x:f>IF(COUNT(K21,K23)&lt;&gt;2,"Pending",K23+K21)</x:f>
        <x:v>Pending</x:v>
      </x:c>
      <x:c r="L24" s="26" t="str">
        <x:f>IF(COUNT(L21,L23)&lt;&gt;2,"Pending",L23+L21)</x:f>
        <x:v>Pending</x:v>
      </x:c>
      <x:c r="M24" s="26" t="str">
        <x:f>IF(COUNT(M21,M23)&lt;&gt;2,"Pending",M23+M21)</x:f>
        <x:v>Pending</x:v>
      </x:c>
    </x:row>
    <x:row r="25" ht="24" customHeight="1">
      <x:c r="A25" s="2" t="str">
        <x:v>Required reserve at this occupancy</x:v>
      </x:c>
      <x:c r="B25" s="15" t="str">
        <x:f>IF(B12&lt;&gt;"Inputs entered","Pending",B20*Budget!B30)</x:f>
        <x:v>Pending</x:v>
      </x:c>
      <x:c r="C25" s="15" t="str">
        <x:f>IF(C12&lt;&gt;"Inputs entered","Pending",C20*Budget!B30)</x:f>
        <x:v>Pending</x:v>
      </x:c>
      <x:c r="D25" s="15" t="str">
        <x:f>IF(D12&lt;&gt;"Inputs entered","Pending",D20*Budget!B30)</x:f>
        <x:v>Pending</x:v>
      </x:c>
      <x:c r="E25" s="15" t="str">
        <x:f>IF(E12&lt;&gt;"Inputs entered","Pending",E20*Budget!B30)</x:f>
        <x:v>Pending</x:v>
      </x:c>
      <x:c r="F25" s="15" t="str">
        <x:f>IF(F12&lt;&gt;"Inputs entered","Pending",F20*Budget!B30)</x:f>
        <x:v>Pending</x:v>
      </x:c>
      <x:c r="G25" s="15" t="str">
        <x:f>IF(G12&lt;&gt;"Inputs entered","Pending",G20*Budget!B30)</x:f>
        <x:v>Pending</x:v>
      </x:c>
      <x:c r="H25" s="15" t="str">
        <x:f>IF(H12&lt;&gt;"Inputs entered","Pending",H20*Budget!B30)</x:f>
        <x:v>Pending</x:v>
      </x:c>
      <x:c r="I25" s="25" t="str">
        <x:f>IF(I12&lt;&gt;"Inputs entered","Pending",I20*Budget!B30)</x:f>
        <x:v>Pending</x:v>
      </x:c>
      <x:c r="J25" s="25" t="str">
        <x:f>IF(J12&lt;&gt;"Inputs entered","Pending",J20*Budget!B30)</x:f>
        <x:v>Pending</x:v>
      </x:c>
      <x:c r="K25" s="25" t="str">
        <x:f>IF(K12&lt;&gt;"Inputs entered","Pending",K20*Budget!B30)</x:f>
        <x:v>Pending</x:v>
      </x:c>
      <x:c r="L25" s="25" t="str">
        <x:f>IF(L12&lt;&gt;"Inputs entered","Pending",L20*Budget!B30)</x:f>
        <x:v>Pending</x:v>
      </x:c>
      <x:c r="M25" s="25" t="str">
        <x:f>IF(M12&lt;&gt;"Inputs entered","Pending",M20*Budget!B30)</x:f>
        <x:v>Pending</x:v>
      </x:c>
    </x:row>
    <x:row r="26" ht="24" customHeight="1">
      <x:c r="A26" s="2" t="str">
        <x:v>Reserve surplus or shortfall</x:v>
      </x:c>
      <x:c r="B26" s="9" t="str">
        <x:f>IF(COUNT(B24:B25)&lt;&gt;2,"Pending",B24-B25)</x:f>
        <x:v>Pending</x:v>
      </x:c>
      <x:c r="C26" s="9" t="str">
        <x:f>IF(COUNT(C24:C25)&lt;&gt;2,"Pending",C24-C25)</x:f>
        <x:v>Pending</x:v>
      </x:c>
      <x:c r="D26" s="9" t="str">
        <x:f>IF(COUNT(D24:D25)&lt;&gt;2,"Pending",D24-D25)</x:f>
        <x:v>Pending</x:v>
      </x:c>
      <x:c r="E26" s="9" t="str">
        <x:f>IF(COUNT(E24:E25)&lt;&gt;2,"Pending",E24-E25)</x:f>
        <x:v>Pending</x:v>
      </x:c>
      <x:c r="F26" s="9" t="str">
        <x:f>IF(COUNT(F24:F25)&lt;&gt;2,"Pending",F24-F25)</x:f>
        <x:v>Pending</x:v>
      </x:c>
      <x:c r="G26" s="9" t="str">
        <x:f>IF(COUNT(G24:G25)&lt;&gt;2,"Pending",G24-G25)</x:f>
        <x:v>Pending</x:v>
      </x:c>
      <x:c r="H26" s="9" t="str">
        <x:f>IF(COUNT(H24:H25)&lt;&gt;2,"Pending",H24-H25)</x:f>
        <x:v>Pending</x:v>
      </x:c>
      <x:c r="I26" s="26" t="str">
        <x:f>IF(COUNT(I24:I25)&lt;&gt;2,"Pending",I24-I25)</x:f>
        <x:v>Pending</x:v>
      </x:c>
      <x:c r="J26" s="26" t="str">
        <x:f>IF(COUNT(J24:J25)&lt;&gt;2,"Pending",J24-J25)</x:f>
        <x:v>Pending</x:v>
      </x:c>
      <x:c r="K26" s="26" t="str">
        <x:f>IF(COUNT(K24:K25)&lt;&gt;2,"Pending",K24-K25)</x:f>
        <x:v>Pending</x:v>
      </x:c>
      <x:c r="L26" s="26" t="str">
        <x:f>IF(COUNT(L24:L25)&lt;&gt;2,"Pending",L24-L25)</x:f>
        <x:v>Pending</x:v>
      </x:c>
      <x:c r="M26" s="26" t="str">
        <x:f>IF(COUNT(M24:M25)&lt;&gt;2,"Pending",M24-M25)</x:f>
        <x:v>Pending</x:v>
      </x:c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1"/>
      <x:c r="J27" s="1"/>
      <x:c r="K27" s="1"/>
      <x:c r="L27" s="1"/>
      <x:c r="M27" s="1"/>
    </x:row>
    <x:row r="28" ht="24" customHeight="1">
      <x:c r="A28" s="2" t="str">
        <x:v>Scope</x:v>
      </x:c>
      <x:c r="B28" s="2"/>
      <x:c r="C28" s="2"/>
      <x:c r="D28" s="2"/>
      <x:c r="E28" s="2"/>
      <x:c r="F28" s="2"/>
      <x:c r="G28" s="2"/>
      <x:c r="H28" s="2"/>
      <x:c r="I28" s="1"/>
      <x:c r="J28" s="1"/>
      <x:c r="K28" s="1"/>
      <x:c r="L28" s="1"/>
      <x:c r="M28" s="1"/>
    </x:row>
    <x:row r="29" ht="24" customHeight="1">
      <x:c r="A29" s="2" t="str">
        <x:v>Occupancy defaults to 8 only as a planning illustration; edit month by month.</x:v>
      </x:c>
      <x:c r="B29" s="2"/>
      <x:c r="C29" s="2"/>
      <x:c r="D29" s="2"/>
      <x:c r="E29" s="2"/>
      <x:c r="F29" s="2"/>
      <x:c r="G29" s="2"/>
      <x:c r="H29" s="2"/>
      <x:c r="I29" s="1"/>
      <x:c r="J29" s="1"/>
      <x:c r="K29" s="1"/>
      <x:c r="L29" s="1"/>
      <x:c r="M29" s="1"/>
    </x:row>
    <x:row r="30" ht="24" customHeight="1">
      <x:c r="A30" s="2" t="str">
        <x:v>B8:M11 link to Budget; replace an individual month with a cash-timing assumption when needed.</x:v>
      </x:c>
      <x:c r="B30" s="2"/>
      <x:c r="C30" s="2"/>
      <x:c r="D30" s="2"/>
      <x:c r="E30" s="2"/>
      <x:c r="F30" s="2"/>
      <x:c r="G30" s="2"/>
      <x:c r="H30" s="2"/>
      <x:c r="I30" s="1"/>
      <x:c r="J30" s="1"/>
      <x:c r="K30" s="1"/>
      <x:c r="L30" s="1"/>
      <x:c r="M30" s="1"/>
    </x:row>
    <x:row r="31" ht="24" customHeight="1">
      <x:c r="A31" s="2" t="str">
        <x:v>Staff costs include the proposed pay budget from month 1; no automatic pay activation.</x:v>
      </x:c>
      <x:c r="B31" s="2"/>
      <x:c r="C31" s="2"/>
      <x:c r="D31" s="2"/>
      <x:c r="E31" s="2"/>
      <x:c r="F31" s="2"/>
      <x:c r="G31" s="2"/>
      <x:c r="H31" s="2"/>
      <x:c r="I31" s="1"/>
      <x:c r="J31" s="1"/>
      <x:c r="K31" s="1"/>
      <x:c r="L31" s="1"/>
      <x:c r="M31" s="1"/>
    </x:row>
    <x:row r="32" ht="24" customHeight="1">
      <x:c r="A32" s="2" t="str">
        <x:v>A negative balance is an unfunded gap, not assumed borrowing or a founder donation.</x:v>
      </x:c>
      <x:c r="B32" s="2"/>
      <x:c r="C32" s="2"/>
      <x:c r="D32" s="2"/>
      <x:c r="E32" s="2"/>
      <x:c r="F32" s="2"/>
      <x:c r="G32" s="2"/>
      <x:c r="H32" s="2"/>
      <x:c r="I32" s="1"/>
      <x:c r="J32" s="1"/>
      <x:c r="K32" s="1"/>
      <x:c r="L32" s="1"/>
      <x:c r="M32" s="1"/>
    </x:row>
    <x:row r="33" ht="24" customHeight="1">
      <x:c r="A33" s="2" t="str">
        <x:v>Before a later capital project, debt change or credit settlement, expand the cash plan and seek approval.</x:v>
      </x:c>
      <x:c r="B33" s="2"/>
      <x:c r="C33" s="2"/>
      <x:c r="D33" s="2"/>
      <x:c r="E33" s="2"/>
      <x:c r="F33" s="2"/>
      <x:c r="G33" s="2"/>
      <x:c r="H33" s="2"/>
      <x:c r="I33" s="1"/>
      <x:c r="J33" s="1"/>
      <x:c r="K33" s="1"/>
      <x:c r="L33" s="1"/>
      <x:c r="M33" s="1"/>
    </x:row>
  </x:sheetData>
  <x:conditionalFormatting sqref="B21:M21">
    <x:cfRule type="cellIs" dxfId="1" priority="1" operator="lessThan">
      <x:formula>0</x:formula>
    </x:cfRule>
  </x:conditionalFormatting>
  <x:conditionalFormatting sqref="B24:M24">
    <x:cfRule type="cellIs" dxfId="2" priority="2" operator="lessThan">
      <x:formula>0</x:formula>
    </x:cfRule>
  </x:conditionalFormatting>
  <x:conditionalFormatting sqref="B26:M26">
    <x:cfRule type="cellIs" dxfId="3" priority="3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49" hidden="0" customWidth="1"/>
    <x:col min="2" max="2" width="24" hidden="0" customWidth="1"/>
    <x:col min="3" max="3" width="22" hidden="0" customWidth="1"/>
    <x:col min="4" max="4" width="25" hidden="0" customWidth="1"/>
    <x:col min="5" max="5" width="5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Startup cash requirements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 t="str">
        <x:v>Complete all gross costs and funding, including deliberate zeros.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 t="str">
        <x:v>Total gross startup outlays</x:v>
      </x:c>
      <x:c r="B4" s="9" t="str">
        <x:f>IF(B9&lt;&gt;"Inputs entered","Pending",SUM(B12:B27))</x:f>
        <x:v>Pending</x:v>
      </x:c>
      <x:c r="C4" s="2"/>
      <x:c r="D4" s="2"/>
      <x:c r="E4" s="2"/>
      <x:c r="F4" s="2"/>
      <x:c r="G4" s="2"/>
      <x:c r="H4" s="2"/>
    </x:row>
    <x:row r="5" ht="23" customHeight="1">
      <x:c r="A5" s="2" t="str">
        <x:v>Unrestricted cash needed for startup</x:v>
      </x:c>
      <x:c r="B5" s="9" t="str">
        <x:f>IF(B9&lt;&gt;"Inputs entered","Pending",SUM(D12:D27))</x:f>
        <x:v>Pending</x:v>
      </x:c>
      <x:c r="C5" s="2"/>
      <x:c r="D5" s="2"/>
      <x:c r="E5" s="2"/>
      <x:c r="F5" s="2"/>
      <x:c r="G5" s="2"/>
      <x:c r="H5" s="2"/>
    </x:row>
    <x:row r="6" ht="23" customHeight="1">
      <x:c r="A6" s="2" t="str">
        <x:v>Unrestricted cash after startup</x:v>
      </x:c>
      <x:c r="B6" s="9" t="str">
        <x:f>IF(B9&lt;&gt;"Inputs entered","Pending",B8-B5)</x:f>
        <x:v>Pending</x:v>
      </x:c>
      <x:c r="C6" s="2"/>
      <x:c r="D6" s="2"/>
      <x:c r="E6" s="2"/>
      <x:c r="F6" s="2"/>
      <x:c r="G6" s="2"/>
      <x:c r="H6" s="2"/>
    </x:row>
    <x:row r="7" ht="23" customHeight="1">
      <x:c r="A7" s="2" t="str">
        <x:v>Additional cash needed incl reserve</x:v>
      </x:c>
      <x:c r="B7" s="15" t="str">
        <x:f>IF(OR(B9&lt;&gt;"Inputs entered",Budget!B58&lt;&gt;"Inputs entered"),"Pending",MAX(0,Budget!B13-B6))</x:f>
        <x:v>Pending</x:v>
      </x:c>
      <x:c r="C7" s="2"/>
      <x:c r="D7" s="2"/>
      <x:c r="E7" s="2"/>
      <x:c r="F7" s="2"/>
      <x:c r="G7" s="2"/>
      <x:c r="H7" s="2"/>
    </x:row>
    <x:row r="8" ht="23" customHeight="1">
      <x:c r="A8" s="2" t="str">
        <x:v>Unrestricted cash available before startup</x:v>
      </x:c>
      <x:c r="B8" s="10"/>
      <x:c r="C8" s="2"/>
      <x:c r="D8" s="2" t="str">
        <x:v>Actual unrestricted available cash; do not count restricted capital or promises.</x:v>
      </x:c>
      <x:c r="E8" s="2"/>
      <x:c r="F8" s="2"/>
      <x:c r="G8" s="2"/>
      <x:c r="H8" s="2"/>
    </x:row>
    <x:row r="9" ht="23" customHeight="1">
      <x:c r="A9" s="2" t="str">
        <x:v>Input completeness</x:v>
      </x:c>
      <x:c r="B9" s="8" t="str">
        <x:f>IF(OR(COUNT(B8)&lt;&gt;1,COUNT(B12:C27)&lt;&gt;32),"Missing inputs",IF(OR(B8&lt;0,MIN(B12:C27)&lt;0,COUNT(D12:D27)&lt;&gt;16),"Invalid inputs","Inputs entered"))</x:f>
        <x:v>Missing inputs</x:v>
      </x:c>
      <x:c r="C9" s="2"/>
      <x:c r="D9" s="2"/>
      <x:c r="E9" s="2"/>
      <x:c r="F9" s="2"/>
      <x:c r="G9" s="2"/>
      <x:c r="H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</x:row>
    <x:row r="11" ht="34" customHeight="1">
      <x:c r="A11" s="16" t="str">
        <x:v>Startup outlay</x:v>
      </x:c>
      <x:c r="B11" s="16" t="str">
        <x:v>Gross cost</x:v>
      </x:c>
      <x:c r="C11" s="16" t="str">
        <x:v>Dedicated funding</x:v>
      </x:c>
      <x:c r="D11" s="16" t="str">
        <x:v>Unrestricted outlay</x:v>
      </x:c>
      <x:c r="E11" s="16" t="str">
        <x:v>Evidence and timing</x:v>
      </x:c>
      <x:c r="F11" s="2"/>
      <x:c r="G11" s="2"/>
      <x:c r="H11" s="2"/>
    </x:row>
    <x:row r="12" ht="38" customHeight="1">
      <x:c r="A12" s="17" t="str">
        <x:v>Purchase cash/down payment or lease deposit</x:v>
      </x:c>
      <x:c r="B12" s="10"/>
      <x:c r="C12" s="10" t="n">
        <x:v>0</x:v>
      </x:c>
      <x:c r="D12" s="9" t="str">
        <x:f>IF(COUNT(B12:C12)&lt;&gt;2,"Pending",IF(OR(B12&lt;0,C12&lt;0,C12&gt;B12),"Invalid",B12-C12))</x:f>
        <x:v>Pending</x:v>
      </x:c>
      <x:c r="E12" s="2"/>
      <x:c r="F12" s="2"/>
      <x:c r="G12" s="2"/>
      <x:c r="H12" s="2"/>
    </x:row>
    <x:row r="13" ht="38" customHeight="1">
      <x:c r="A13" s="17" t="str">
        <x:v>Closing/title/lease legal and due diligence</x:v>
      </x:c>
      <x:c r="B13" s="10"/>
      <x:c r="C13" s="10" t="n">
        <x:v>0</x:v>
      </x:c>
      <x:c r="D13" s="9" t="str">
        <x:f>IF(COUNT(B13:C13)&lt;&gt;2,"Pending",IF(OR(B13&lt;0,C13&lt;0,C13&gt;B13),"Invalid",B13-C13))</x:f>
        <x:v>Pending</x:v>
      </x:c>
      <x:c r="E13" s="2"/>
      <x:c r="F13" s="2"/>
      <x:c r="G13" s="2"/>
      <x:c r="H13" s="2"/>
    </x:row>
    <x:row r="14" ht="38" customHeight="1">
      <x:c r="A14" s="17" t="str">
        <x:v>Repairs and approved building alterations</x:v>
      </x:c>
      <x:c r="B14" s="10"/>
      <x:c r="C14" s="10" t="n">
        <x:v>0</x:v>
      </x:c>
      <x:c r="D14" s="9" t="str">
        <x:f>IF(COUNT(B14:C14)&lt;&gt;2,"Pending",IF(OR(B14&lt;0,C14&lt;0,C14&gt;B14),"Invalid",B14-C14))</x:f>
        <x:v>Pending</x:v>
      </x:c>
      <x:c r="E14" s="2"/>
      <x:c r="F14" s="2"/>
      <x:c r="G14" s="2"/>
      <x:c r="H14" s="2"/>
    </x:row>
    <x:row r="15" ht="38" customHeight="1">
      <x:c r="A15" s="17" t="str">
        <x:v>Furniture beds and household setup</x:v>
      </x:c>
      <x:c r="B15" s="10"/>
      <x:c r="C15" s="10" t="n">
        <x:v>0</x:v>
      </x:c>
      <x:c r="D15" s="9" t="str">
        <x:f>IF(COUNT(B15:C15)&lt;&gt;2,"Pending",IF(OR(B15&lt;0,C15&lt;0,C15&gt;B15),"Invalid",B15-C15))</x:f>
        <x:v>Pending</x:v>
      </x:c>
      <x:c r="E15" s="2"/>
      <x:c r="F15" s="2"/>
      <x:c r="G15" s="2"/>
      <x:c r="H15" s="2"/>
    </x:row>
    <x:row r="16" ht="38" customHeight="1">
      <x:c r="A16" s="17" t="str">
        <x:v>Fire safety and accessibility setup</x:v>
      </x:c>
      <x:c r="B16" s="10"/>
      <x:c r="C16" s="10" t="n">
        <x:v>0</x:v>
      </x:c>
      <x:c r="D16" s="9" t="str">
        <x:f>IF(COUNT(B16:C16)&lt;&gt;2,"Pending",IF(OR(B16&lt;0,C16&lt;0,C16&gt;B16),"Invalid",B16-C16))</x:f>
        <x:v>Pending</x:v>
      </x:c>
      <x:c r="E16" s="2"/>
      <x:c r="F16" s="2"/>
      <x:c r="G16" s="2"/>
      <x:c r="H16" s="2"/>
    </x:row>
    <x:row r="17" ht="38" customHeight="1">
      <x:c r="A17" s="17" t="str">
        <x:v>Permits inspections and licensing</x:v>
      </x:c>
      <x:c r="B17" s="10"/>
      <x:c r="C17" s="10" t="n">
        <x:v>0</x:v>
      </x:c>
      <x:c r="D17" s="9" t="str">
        <x:f>IF(COUNT(B17:C17)&lt;&gt;2,"Pending",IF(OR(B17&lt;0,C17&lt;0,C17&gt;B17),"Invalid",B17-C17))</x:f>
        <x:v>Pending</x:v>
      </x:c>
      <x:c r="E17" s="2"/>
      <x:c r="F17" s="2"/>
      <x:c r="G17" s="2"/>
      <x:c r="H17" s="2"/>
    </x:row>
    <x:row r="18" ht="38" customHeight="1">
      <x:c r="A18" s="17" t="str">
        <x:v>Formation legal/accounting and filing costs</x:v>
      </x:c>
      <x:c r="B18" s="10"/>
      <x:c r="C18" s="10" t="n">
        <x:v>0</x:v>
      </x:c>
      <x:c r="D18" s="9" t="str">
        <x:f>IF(COUNT(B18:C18)&lt;&gt;2,"Pending",IF(OR(B18&lt;0,C18&lt;0,C18&gt;B18),"Invalid",B18-C18))</x:f>
        <x:v>Pending</x:v>
      </x:c>
      <x:c r="E18" s="2"/>
      <x:c r="F18" s="2"/>
      <x:c r="G18" s="2"/>
      <x:c r="H18" s="2"/>
    </x:row>
    <x:row r="19" ht="38" customHeight="1">
      <x:c r="A19" s="17" t="str">
        <x:v>Prepaid insurance not also counted monthly</x:v>
      </x:c>
      <x:c r="B19" s="10"/>
      <x:c r="C19" s="10" t="n">
        <x:v>0</x:v>
      </x:c>
      <x:c r="D19" s="9" t="str">
        <x:f>IF(COUNT(B19:C19)&lt;&gt;2,"Pending",IF(OR(B19&lt;0,C19&lt;0,C19&gt;B19),"Invalid",B19-C19))</x:f>
        <x:v>Pending</x:v>
      </x:c>
      <x:c r="E19" s="2"/>
      <x:c r="F19" s="2"/>
      <x:c r="G19" s="2"/>
      <x:c r="H19" s="2"/>
    </x:row>
    <x:row r="20" ht="38" customHeight="1">
      <x:c r="A20" s="17" t="str">
        <x:v>Recruitment payroll onboarding and training</x:v>
      </x:c>
      <x:c r="B20" s="10"/>
      <x:c r="C20" s="10" t="n">
        <x:v>0</x:v>
      </x:c>
      <x:c r="D20" s="9" t="str">
        <x:f>IF(COUNT(B20:C20)&lt;&gt;2,"Pending",IF(OR(B20&lt;0,C20&lt;0,C20&gt;B20),"Invalid",B20-C20))</x:f>
        <x:v>Pending</x:v>
      </x:c>
      <x:c r="E20" s="2"/>
      <x:c r="F20" s="2"/>
      <x:c r="G20" s="2"/>
      <x:c r="H20" s="2"/>
    </x:row>
    <x:row r="21" ht="38" customHeight="1">
      <x:c r="A21" s="17" t="str">
        <x:v>Initial food and consumable inventory</x:v>
      </x:c>
      <x:c r="B21" s="10"/>
      <x:c r="C21" s="10" t="n">
        <x:v>0</x:v>
      </x:c>
      <x:c r="D21" s="9" t="str">
        <x:f>IF(COUNT(B21:C21)&lt;&gt;2,"Pending",IF(OR(B21&lt;0,C21&lt;0,C21&gt;B21),"Invalid",B21-C21))</x:f>
        <x:v>Pending</x:v>
      </x:c>
      <x:c r="E21" s="2"/>
      <x:c r="F21" s="2"/>
      <x:c r="G21" s="2"/>
      <x:c r="H21" s="2"/>
    </x:row>
    <x:row r="22" ht="38" customHeight="1">
      <x:c r="A22" s="17" t="str">
        <x:v>Records security and IT equipment</x:v>
      </x:c>
      <x:c r="B22" s="10"/>
      <x:c r="C22" s="10" t="n">
        <x:v>0</x:v>
      </x:c>
      <x:c r="D22" s="9" t="str">
        <x:f>IF(COUNT(B22:C22)&lt;&gt;2,"Pending",IF(OR(B22&lt;0,C22&lt;0,C22&gt;B22),"Invalid",B22-C22))</x:f>
        <x:v>Pending</x:v>
      </x:c>
      <x:c r="E22" s="2"/>
      <x:c r="F22" s="2"/>
      <x:c r="G22" s="2"/>
      <x:c r="H22" s="2"/>
    </x:row>
    <x:row r="23" ht="38" customHeight="1">
      <x:c r="A23" s="17" t="str">
        <x:v>Transport/vehicle acquisition if approved</x:v>
      </x:c>
      <x:c r="B23" s="10"/>
      <x:c r="C23" s="10" t="n">
        <x:v>0</x:v>
      </x:c>
      <x:c r="D23" s="9" t="str">
        <x:f>IF(COUNT(B23:C23)&lt;&gt;2,"Pending",IF(OR(B23&lt;0,C23&lt;0,C23&gt;B23),"Invalid",B23-C23))</x:f>
        <x:v>Pending</x:v>
      </x:c>
      <x:c r="E23" s="2"/>
      <x:c r="F23" s="2"/>
      <x:c r="G23" s="2"/>
      <x:c r="H23" s="2"/>
    </x:row>
    <x:row r="24" ht="38" customHeight="1">
      <x:c r="A24" s="17" t="str">
        <x:v>Existing wage or credit settlement funding</x:v>
      </x:c>
      <x:c r="B24" s="10"/>
      <x:c r="C24" s="10" t="n">
        <x:v>0</x:v>
      </x:c>
      <x:c r="D24" s="9" t="str">
        <x:f>IF(COUNT(B24:C24)&lt;&gt;2,"Pending",IF(OR(B24&lt;0,C24&lt;0,C24&gt;B24),"Invalid",B24-C24))</x:f>
        <x:v>Pending</x:v>
      </x:c>
      <x:c r="E24" s="2"/>
      <x:c r="F24" s="2"/>
      <x:c r="G24" s="2"/>
      <x:c r="H24" s="2"/>
    </x:row>
    <x:row r="25" ht="38" customHeight="1">
      <x:c r="A25" s="17" t="str">
        <x:v>Moving opening services and utility deposits</x:v>
      </x:c>
      <x:c r="B25" s="10"/>
      <x:c r="C25" s="10" t="n">
        <x:v>0</x:v>
      </x:c>
      <x:c r="D25" s="9" t="str">
        <x:f>IF(COUNT(B25:C25)&lt;&gt;2,"Pending",IF(OR(B25&lt;0,C25&lt;0,C25&gt;B25),"Invalid",B25-C25))</x:f>
        <x:v>Pending</x:v>
      </x:c>
      <x:c r="E25" s="2"/>
      <x:c r="F25" s="2"/>
      <x:c r="G25" s="2"/>
      <x:c r="H25" s="2"/>
    </x:row>
    <x:row r="26" ht="38" customHeight="1">
      <x:c r="A26" s="17" t="str">
        <x:v>Other itemized startup obligations</x:v>
      </x:c>
      <x:c r="B26" s="10"/>
      <x:c r="C26" s="10" t="n">
        <x:v>0</x:v>
      </x:c>
      <x:c r="D26" s="9" t="str">
        <x:f>IF(COUNT(B26:C26)&lt;&gt;2,"Pending",IF(OR(B26&lt;0,C26&lt;0,C26&gt;B26),"Invalid",B26-C26))</x:f>
        <x:v>Pending</x:v>
      </x:c>
      <x:c r="E26" s="2"/>
      <x:c r="F26" s="2"/>
      <x:c r="G26" s="2"/>
      <x:c r="H26" s="2"/>
    </x:row>
    <x:row r="27" ht="38" customHeight="1">
      <x:c r="A27" s="17" t="str">
        <x:v>Startup contingency</x:v>
      </x:c>
      <x:c r="B27" s="10"/>
      <x:c r="C27" s="10" t="n">
        <x:v>0</x:v>
      </x:c>
      <x:c r="D27" s="9" t="str">
        <x:f>IF(COUNT(B27:C27)&lt;&gt;2,"Pending",IF(OR(B27&lt;0,C27&lt;0,C27&gt;B27),"Invalid",B27-C27))</x:f>
        <x:v>Pending</x:v>
      </x:c>
      <x:c r="E27" s="2"/>
      <x:c r="F27" s="2"/>
      <x:c r="G27" s="2"/>
      <x:c r="H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</x:row>
    <x:row r="30" ht="23" customHeight="1">
      <x:c r="A30" s="2" t="str">
        <x:v>Restricted funding principle</x:v>
      </x:c>
      <x:c r="B30" s="2"/>
      <x:c r="C30" s="2"/>
      <x:c r="D30" s="2"/>
      <x:c r="E30" s="2"/>
      <x:c r="F30" s="2"/>
      <x:c r="G30" s="2"/>
      <x:c r="H30" s="2"/>
    </x:row>
    <x:row r="31" ht="23" customHeight="1">
      <x:c r="A31" s="2" t="str">
        <x:v>Dedicated funding must be confirmed and usable for that exact outlay; never enter more than gross cost.</x:v>
      </x:c>
      <x:c r="B31" s="2"/>
      <x:c r="C31" s="2"/>
      <x:c r="D31" s="2"/>
      <x:c r="E31" s="2"/>
      <x:c r="F31" s="2"/>
      <x:c r="G31" s="2"/>
      <x:c r="H31" s="2"/>
    </x:row>
    <x:row r="32" ht="23" customHeight="1">
      <x:c r="A32" s="2" t="str">
        <x:v>Timing principle</x:v>
      </x:c>
      <x:c r="B32" s="2"/>
      <x:c r="C32" s="2"/>
      <x:c r="D32" s="2"/>
      <x:c r="E32" s="2"/>
      <x:c r="F32" s="2"/>
      <x:c r="G32" s="2"/>
      <x:c r="H32" s="2"/>
    </x:row>
    <x:row r="33" ht="23" customHeight="1">
      <x:c r="A33" s="2" t="str">
        <x:v>Net opening cash feeds Cash plan. Do not pay the same setup bill again in monthly costs.</x:v>
      </x:c>
      <x:c r="B33" s="2"/>
      <x:c r="C33" s="2"/>
      <x:c r="D33" s="2"/>
      <x:c r="E33" s="2"/>
      <x:c r="F33" s="2"/>
      <x:c r="G33" s="2"/>
      <x:c r="H33" s="2"/>
    </x:row>
    <x:row r="34" ht="23" customHeight="1">
      <x:c r="A34" s="2" t="str">
        <x:v>Enter held deposits as cash outlays. Track their recoverable asset balance in the accounting books.</x:v>
      </x:c>
      <x:c r="B34" s="2"/>
      <x:c r="C34" s="2"/>
      <x:c r="D34" s="2"/>
      <x:c r="E34" s="2"/>
      <x:c r="F34" s="2"/>
      <x:c r="G34" s="2"/>
      <x:c r="H34" s="2"/>
    </x:row>
    <x:row r="35" ht="23" customHeight="1">
      <x:c r="A35" s="2" t="str">
        <x:v>Cash plan excludes later asset purchases/financing; revise it before those commitments.</x:v>
      </x:c>
      <x:c r="B35" s="2"/>
      <x:c r="C35" s="2"/>
      <x:c r="D35" s="2"/>
      <x:c r="E35" s="2"/>
      <x:c r="F35" s="2"/>
      <x:c r="G35" s="2"/>
      <x:c r="H3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9" hidden="0" customWidth="1"/>
    <x:col min="2" max="2" width="44" hidden="0" customWidth="1"/>
    <x:col min="3" max="3" width="24" hidden="0" customWidth="1"/>
    <x:col min="4" max="4" width="38" hidden="0" customWidth="1"/>
    <x:col min="5" max="5" width="24" hidden="0" customWidth="1"/>
    <x:col min="6" max="6" width="17" hidden="0" customWidth="1"/>
    <x:col min="7" max="7" width="22" hidden="0" customWidth="1"/>
    <x:col min="8" max="8" width="2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Opening evidence register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 t="str">
        <x:v>No property selected. Recording evidence does not itself authorize opening.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/>
      <x:c r="B4" s="2" t="str">
        <x:v>Items awaiting evidence</x:v>
      </x:c>
      <x:c r="C4" s="8" t="n">
        <x:f>COUNTIF(H7:H27,"Pending evidence")</x:f>
        <x:v>21</x:v>
      </x:c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36" customHeight="1">
      <x:c r="A6" s="16" t="str">
        <x:v>ID</x:v>
      </x:c>
      <x:c r="B6" s="16" t="str">
        <x:v>Requirement</x:v>
      </x:c>
      <x:c r="C6" s="16" t="str">
        <x:v>Responsible role</x:v>
      </x:c>
      <x:c r="D6" s="16" t="str">
        <x:v>Evidence or reason for N/A</x:v>
      </x:c>
      <x:c r="E6" s="16" t="str">
        <x:v>Reviewer</x:v>
      </x:c>
      <x:c r="F6" s="16" t="str">
        <x:v>Verified date</x:v>
      </x:c>
      <x:c r="G6" s="16" t="str">
        <x:v>Disposition</x:v>
      </x:c>
      <x:c r="H6" s="16" t="str">
        <x:v>Record status</x:v>
      </x:c>
    </x:row>
    <x:row r="7" ht="52" customHeight="1">
      <x:c r="A7" s="17" t="str">
        <x:v>O01</x:v>
      </x:c>
      <x:c r="B7" s="17" t="str">
        <x:v>Formation and EIN primary evidence</x:v>
      </x:c>
      <x:c r="C7" s="17" t="str">
        <x:v>Secretary</x:v>
      </x:c>
      <x:c r="D7" s="31"/>
      <x:c r="E7" s="31"/>
      <x:c r="F7" s="32"/>
      <x:c r="G7" s="31" t="str">
        <x:v>Pending</x:v>
      </x:c>
      <x:c r="H7" s="33" t="str">
        <x:f>IF(AND(OR(G7="Verified",G7="Not applicable"),D7&lt;&gt;"",E7&lt;&gt;"",ISNUMBER(F7)),IF(G7="Verified","Recorded verified","Recorded N/A"),"Pending evidence")</x:f>
        <x:v>Pending evidence</x:v>
      </x:c>
    </x:row>
    <x:row r="8" ht="52" customHeight="1">
      <x:c r="A8" s="17" t="str">
        <x:v>O02</x:v>
      </x:c>
      <x:c r="B8" s="17" t="str">
        <x:v>Signed governing documents and adoption</x:v>
      </x:c>
      <x:c r="C8" s="17" t="str">
        <x:v>Board</x:v>
      </x:c>
      <x:c r="D8" s="31"/>
      <x:c r="E8" s="31"/>
      <x:c r="F8" s="32"/>
      <x:c r="G8" s="31" t="str">
        <x:v>Pending</x:v>
      </x:c>
      <x:c r="H8" s="33" t="str">
        <x:f>IF(AND(OR(G8="Verified",G8="Not applicable"),D8&lt;&gt;"",E8&lt;&gt;"",ISNUMBER(F8)),IF(G8="Verified","Recorded verified","Recorded N/A"),"Pending evidence")</x:f>
        <x:v>Pending evidence</x:v>
      </x:c>
    </x:row>
    <x:row r="9" ht="52" customHeight="1">
      <x:c r="A9" s="17" t="str">
        <x:v>O03</x:v>
      </x:c>
      <x:c r="B9" s="17" t="str">
        <x:v>Three directors and conflicts disclosed</x:v>
      </x:c>
      <x:c r="C9" s="17" t="str">
        <x:v>Board</x:v>
      </x:c>
      <x:c r="D9" s="31"/>
      <x:c r="E9" s="31"/>
      <x:c r="F9" s="32"/>
      <x:c r="G9" s="31" t="str">
        <x:v>Pending</x:v>
      </x:c>
      <x:c r="H9" s="33" t="str">
        <x:f>IF(AND(OR(G9="Verified",G9="Not applicable"),D9&lt;&gt;"",E9&lt;&gt;"",ISNUMBER(F9)),IF(G9="Verified","Recorded verified","Recorded N/A"),"Pending evidence")</x:f>
        <x:v>Pending evidence</x:v>
      </x:c>
    </x:row>
    <x:row r="10" ht="52" customHeight="1">
      <x:c r="A10" s="17" t="str">
        <x:v>O04</x:v>
      </x:c>
      <x:c r="B10" s="17" t="str">
        <x:v>Bank authority and independent controls</x:v>
      </x:c>
      <x:c r="C10" s="17" t="str">
        <x:v>Treasurer</x:v>
      </x:c>
      <x:c r="D10" s="31"/>
      <x:c r="E10" s="31"/>
      <x:c r="F10" s="32"/>
      <x:c r="G10" s="31" t="str">
        <x:v>Pending</x:v>
      </x:c>
      <x:c r="H10" s="33" t="str">
        <x:f>IF(AND(OR(G10="Verified",G10="Not applicable"),D10&lt;&gt;"",E10&lt;&gt;"",ISNUMBER(F10)),IF(G10="Verified","Recorded verified","Recorded N/A"),"Pending evidence")</x:f>
        <x:v>Pending evidence</x:v>
      </x:c>
    </x:row>
    <x:row r="11" ht="52" customHeight="1">
      <x:c r="A11" s="17" t="str">
        <x:v>O05</x:v>
      </x:c>
      <x:c r="B11" s="17" t="str">
        <x:v>Solicitation and IRS filing route reviewed</x:v>
      </x:c>
      <x:c r="C11" s="17" t="str">
        <x:v>Treasurer / preparer</x:v>
      </x:c>
      <x:c r="D11" s="31"/>
      <x:c r="E11" s="31"/>
      <x:c r="F11" s="32"/>
      <x:c r="G11" s="31" t="str">
        <x:v>Pending</x:v>
      </x:c>
      <x:c r="H11" s="33" t="str">
        <x:f>IF(AND(OR(G11="Verified",G11="Not applicable"),D11&lt;&gt;"",E11&lt;&gt;"",ISNUMBER(F11)),IF(G11="Verified","Recorded verified","Recorded N/A"),"Pending evidence")</x:f>
        <x:v>Pending evidence</x:v>
      </x:c>
    </x:row>
    <x:row r="12" ht="52" customHeight="1">
      <x:c r="A12" s="17" t="str">
        <x:v>O06</x:v>
      </x:c>
      <x:c r="B12" s="17" t="str">
        <x:v>Selected property and signed authority</x:v>
      </x:c>
      <x:c r="C12" s="17" t="str">
        <x:v>Board / counsel</x:v>
      </x:c>
      <x:c r="D12" s="31"/>
      <x:c r="E12" s="31"/>
      <x:c r="F12" s="32"/>
      <x:c r="G12" s="31" t="str">
        <x:v>Pending</x:v>
      </x:c>
      <x:c r="H12" s="33" t="str">
        <x:f>IF(AND(OR(G12="Verified",G12="Not applicable"),D12&lt;&gt;"",E12&lt;&gt;"",ISNUMBER(F12)),IF(G12="Verified","Recorded verified","Recorded N/A"),"Pending evidence")</x:f>
        <x:v>Pending evidence</x:v>
      </x:c>
    </x:row>
    <x:row r="13" ht="52" customHeight="1">
      <x:c r="A13" s="17" t="str">
        <x:v>O07</x:v>
      </x:c>
      <x:c r="B13" s="17" t="str">
        <x:v>Zoning building fire and actual capacity</x:v>
      </x:c>
      <x:c r="C13" s="17" t="str">
        <x:v>Site lead</x:v>
      </x:c>
      <x:c r="D13" s="31"/>
      <x:c r="E13" s="31"/>
      <x:c r="F13" s="32"/>
      <x:c r="G13" s="31" t="str">
        <x:v>Pending</x:v>
      </x:c>
      <x:c r="H13" s="33" t="str">
        <x:f>IF(AND(OR(G13="Verified",G13="Not applicable"),D13&lt;&gt;"",E13&lt;&gt;"",ISNUMBER(F13)),IF(G13="Verified","Recorded verified","Recorded N/A"),"Pending evidence")</x:f>
        <x:v>Pending evidence</x:v>
      </x:c>
    </x:row>
    <x:row r="14" ht="52" customHeight="1">
      <x:c r="A14" s="17" t="str">
        <x:v>O08</x:v>
      </x:c>
      <x:c r="B14" s="17" t="str">
        <x:v>Habitability accessibility utilities and food</x:v>
      </x:c>
      <x:c r="C14" s="17" t="str">
        <x:v>Site lead</x:v>
      </x:c>
      <x:c r="D14" s="31"/>
      <x:c r="E14" s="31"/>
      <x:c r="F14" s="32"/>
      <x:c r="G14" s="31" t="str">
        <x:v>Pending</x:v>
      </x:c>
      <x:c r="H14" s="33" t="str">
        <x:f>IF(AND(OR(G14="Verified",G14="Not applicable"),D14&lt;&gt;"",E14&lt;&gt;"",ISNUMBER(F14)),IF(G14="Verified","Recorded verified","Recorded N/A"),"Pending evidence")</x:f>
        <x:v>Pending evidence</x:v>
      </x:c>
    </x:row>
    <x:row r="15" ht="52" customHeight="1">
      <x:c r="A15" s="17" t="str">
        <x:v>O09</x:v>
      </x:c>
      <x:c r="B15" s="17" t="str">
        <x:v>Housing agreement and notice annex</x:v>
      </x:c>
      <x:c r="C15" s="17" t="str">
        <x:v>NC housing counsel</x:v>
      </x:c>
      <x:c r="D15" s="31"/>
      <x:c r="E15" s="31"/>
      <x:c r="F15" s="32"/>
      <x:c r="G15" s="31" t="str">
        <x:v>Pending</x:v>
      </x:c>
      <x:c r="H15" s="33" t="str">
        <x:f>IF(AND(OR(G15="Verified",G15="Not applicable"),D15&lt;&gt;"",E15&lt;&gt;"",ISNUMBER(F15)),IF(G15="Verified","Recorded verified","Recorded N/A"),"Pending evidence")</x:f>
        <x:v>Pending evidence</x:v>
      </x:c>
    </x:row>
    <x:row r="16" ht="52" customHeight="1">
      <x:c r="A16" s="17" t="str">
        <x:v>O10</x:v>
      </x:c>
      <x:c r="B16" s="17" t="str">
        <x:v>Admission and accommodation rules</x:v>
      </x:c>
      <x:c r="C16" s="17" t="str">
        <x:v>NC housing counsel</x:v>
      </x:c>
      <x:c r="D16" s="31"/>
      <x:c r="E16" s="31"/>
      <x:c r="F16" s="32"/>
      <x:c r="G16" s="31" t="str">
        <x:v>Pending</x:v>
      </x:c>
      <x:c r="H16" s="33" t="str">
        <x:f>IF(AND(OR(G16="Verified",G16="Not applicable"),D16&lt;&gt;"",E16&lt;&gt;"",ISNUMBER(F16)),IF(G16="Verified","Recorded verified","Recorded N/A"),"Pending evidence")</x:f>
        <x:v>Pending evidence</x:v>
      </x:c>
    </x:row>
    <x:row r="17" ht="52" customHeight="1">
      <x:c r="A17" s="17" t="str">
        <x:v>O11</x:v>
      </x:c>
      <x:c r="B17" s="17" t="str">
        <x:v>Testing and prescription protocol</x:v>
      </x:c>
      <x:c r="C17" s="17" t="str">
        <x:v>Counsel / provider</x:v>
      </x:c>
      <x:c r="D17" s="31"/>
      <x:c r="E17" s="31"/>
      <x:c r="F17" s="32"/>
      <x:c r="G17" s="31" t="str">
        <x:v>Pending</x:v>
      </x:c>
      <x:c r="H17" s="33" t="str">
        <x:f>IF(AND(OR(G17="Verified",G17="Not applicable"),D17&lt;&gt;"",E17&lt;&gt;"",ISNUMBER(F17)),IF(G17="Verified","Recorded verified","Recorded N/A"),"Pending evidence")</x:f>
        <x:v>Pending evidence</x:v>
      </x:c>
    </x:row>
    <x:row r="18" ht="52" customHeight="1">
      <x:c r="A18" s="17" t="str">
        <x:v>O12</x:v>
      </x:c>
      <x:c r="B18" s="17" t="str">
        <x:v>Staff classification wages and old credits</x:v>
      </x:c>
      <x:c r="C18" s="17" t="str">
        <x:v>Payroll / counsel</x:v>
      </x:c>
      <x:c r="D18" s="31"/>
      <x:c r="E18" s="31"/>
      <x:c r="F18" s="32"/>
      <x:c r="G18" s="31" t="str">
        <x:v>Pending</x:v>
      </x:c>
      <x:c r="H18" s="33" t="str">
        <x:f>IF(AND(OR(G18="Verified",G18="Not applicable"),D18&lt;&gt;"",E18&lt;&gt;"",ISNUMBER(F18)),IF(G18="Verified","Recorded verified","Recorded N/A"),"Pending evidence")</x:f>
        <x:v>Pending evidence</x:v>
      </x:c>
    </x:row>
    <x:row r="19" ht="52" customHeight="1">
      <x:c r="A19" s="17" t="str">
        <x:v>O13</x:v>
      </x:c>
      <x:c r="B19" s="17" t="str">
        <x:v>Bound site and activity insurance</x:v>
      </x:c>
      <x:c r="C19" s="17" t="str">
        <x:v>Broker / board</x:v>
      </x:c>
      <x:c r="D19" s="31"/>
      <x:c r="E19" s="31"/>
      <x:c r="F19" s="32"/>
      <x:c r="G19" s="31" t="str">
        <x:v>Pending</x:v>
      </x:c>
      <x:c r="H19" s="33" t="str">
        <x:f>IF(AND(OR(G19="Verified",G19="Not applicable"),D19&lt;&gt;"",E19&lt;&gt;"",ISNUMBER(F19)),IF(G19="Verified","Recorded verified","Recorded N/A"),"Pending evidence")</x:f>
        <x:v>Pending evidence</x:v>
      </x:c>
    </x:row>
    <x:row r="20" ht="52" customHeight="1">
      <x:c r="A20" s="17" t="str">
        <x:v>O14</x:v>
      </x:c>
      <x:c r="B20" s="17" t="str">
        <x:v>Startup and recurring budget evidence</x:v>
      </x:c>
      <x:c r="C20" s="17" t="str">
        <x:v>Treasurer</x:v>
      </x:c>
      <x:c r="D20" s="31"/>
      <x:c r="E20" s="31"/>
      <x:c r="F20" s="32"/>
      <x:c r="G20" s="31" t="str">
        <x:v>Pending</x:v>
      </x:c>
      <x:c r="H20" s="33" t="str">
        <x:f>IF(AND(OR(G20="Verified",G20="Not applicable"),D20&lt;&gt;"",E20&lt;&gt;"",ISNUMBER(F20)),IF(G20="Verified","Recorded verified","Recorded N/A"),"Pending evidence")</x:f>
        <x:v>Pending evidence</x:v>
      </x:c>
    </x:row>
    <x:row r="21" ht="52" customHeight="1">
      <x:c r="A21" s="17" t="str">
        <x:v>O15</x:v>
      </x:c>
      <x:c r="B21" s="17" t="str">
        <x:v>Funded cash and operating reserve</x:v>
      </x:c>
      <x:c r="C21" s="17" t="str">
        <x:v>Board / Treasurer</x:v>
      </x:c>
      <x:c r="D21" s="31"/>
      <x:c r="E21" s="31"/>
      <x:c r="F21" s="32"/>
      <x:c r="G21" s="31" t="str">
        <x:v>Pending</x:v>
      </x:c>
      <x:c r="H21" s="33" t="str">
        <x:f>IF(AND(OR(G21="Verified",G21="Not applicable"),D21&lt;&gt;"",E21&lt;&gt;"",ISNUMBER(F21)),IF(G21="Verified","Recorded verified","Recorded N/A"),"Pending evidence")</x:f>
        <x:v>Pending evidence</x:v>
      </x:c>
    </x:row>
    <x:row r="22" ht="52" customHeight="1">
      <x:c r="A22" s="17" t="str">
        <x:v>O16</x:v>
      </x:c>
      <x:c r="B22" s="17" t="str">
        <x:v>Named trained staff and backup coverage</x:v>
      </x:c>
      <x:c r="C22" s="17" t="str">
        <x:v>Operator</x:v>
      </x:c>
      <x:c r="D22" s="31"/>
      <x:c r="E22" s="31"/>
      <x:c r="F22" s="32"/>
      <x:c r="G22" s="31" t="str">
        <x:v>Pending</x:v>
      </x:c>
      <x:c r="H22" s="33" t="str">
        <x:f>IF(AND(OR(G22="Verified",G22="Not applicable"),D22&lt;&gt;"",E22&lt;&gt;"",ISNUMBER(F22)),IF(G22="Verified","Recorded verified","Recorded N/A"),"Pending evidence")</x:f>
        <x:v>Pending evidence</x:v>
      </x:c>
    </x:row>
    <x:row r="23" ht="52" customHeight="1">
      <x:c r="A23" s="17" t="str">
        <x:v>O17</x:v>
      </x:c>
      <x:c r="B23" s="17" t="str">
        <x:v>Emergency plan equipment and drill</x:v>
      </x:c>
      <x:c r="C23" s="17" t="str">
        <x:v>Emergency lead</x:v>
      </x:c>
      <x:c r="D23" s="31"/>
      <x:c r="E23" s="31"/>
      <x:c r="F23" s="32"/>
      <x:c r="G23" s="31" t="str">
        <x:v>Pending</x:v>
      </x:c>
      <x:c r="H23" s="33" t="str">
        <x:f>IF(AND(OR(G23="Verified",G23="Not applicable"),D23&lt;&gt;"",E23&lt;&gt;"",ISNUMBER(F23)),IF(G23="Verified","Recorded verified","Recorded N/A"),"Pending evidence")</x:f>
        <x:v>Pending evidence</x:v>
      </x:c>
    </x:row>
    <x:row r="24" ht="52" customHeight="1">
      <x:c r="A24" s="17" t="str">
        <x:v>O18</x:v>
      </x:c>
      <x:c r="B24" s="17" t="str">
        <x:v>Privacy systems releases and applicability</x:v>
      </x:c>
      <x:c r="C24" s="17" t="str">
        <x:v>Custodian / counsel</x:v>
      </x:c>
      <x:c r="D24" s="31"/>
      <x:c r="E24" s="31"/>
      <x:c r="F24" s="32"/>
      <x:c r="G24" s="31" t="str">
        <x:v>Pending</x:v>
      </x:c>
      <x:c r="H24" s="33" t="str">
        <x:f>IF(AND(OR(G24="Verified",G24="Not applicable"),D24&lt;&gt;"",E24&lt;&gt;"",ISNUMBER(F24)),IF(G24="Verified","Recorded verified","Recorded N/A"),"Pending evidence")</x:f>
        <x:v>Pending evidence</x:v>
      </x:c>
    </x:row>
    <x:row r="25" ht="52" customHeight="1">
      <x:c r="A25" s="17" t="str">
        <x:v>O19</x:v>
      </x:c>
      <x:c r="B25" s="17" t="str">
        <x:v>Verified referral intake pathways</x:v>
      </x:c>
      <x:c r="C25" s="17" t="str">
        <x:v>Operator</x:v>
      </x:c>
      <x:c r="D25" s="31"/>
      <x:c r="E25" s="31"/>
      <x:c r="F25" s="32"/>
      <x:c r="G25" s="31" t="str">
        <x:v>Pending</x:v>
      </x:c>
      <x:c r="H25" s="33" t="str">
        <x:f>IF(AND(OR(G25="Verified",G25="Not applicable"),D25&lt;&gt;"",E25&lt;&gt;"",ISNUMBER(F25)),IF(G25="Verified","Recorded verified","Recorded N/A"),"Pending evidence")</x:f>
        <x:v>Pending evidence</x:v>
      </x:c>
    </x:row>
    <x:row r="26" ht="52" customHeight="1">
      <x:c r="A26" s="17" t="str">
        <x:v>O20</x:v>
      </x:c>
      <x:c r="B26" s="17" t="str">
        <x:v>Current resident forms and walkthrough</x:v>
      </x:c>
      <x:c r="C26" s="17" t="str">
        <x:v>Operator / board</x:v>
      </x:c>
      <x:c r="D26" s="31"/>
      <x:c r="E26" s="31"/>
      <x:c r="F26" s="32"/>
      <x:c r="G26" s="31" t="str">
        <x:v>Pending</x:v>
      </x:c>
      <x:c r="H26" s="33" t="str">
        <x:f>IF(AND(OR(G26="Verified",G26="Not applicable"),D26&lt;&gt;"",E26&lt;&gt;"",ISNUMBER(F26)),IF(G26="Verified","Recorded verified","Recorded N/A"),"Pending evidence")</x:f>
        <x:v>Pending evidence</x:v>
      </x:c>
    </x:row>
    <x:row r="27" ht="52" customHeight="1">
      <x:c r="A27" s="17" t="str">
        <x:v>O21</x:v>
      </x:c>
      <x:c r="B27" s="17" t="str">
        <x:v>Board opening release and review date</x:v>
      </x:c>
      <x:c r="C27" s="17" t="str">
        <x:v>Board</x:v>
      </x:c>
      <x:c r="D27" s="31"/>
      <x:c r="E27" s="31"/>
      <x:c r="F27" s="32"/>
      <x:c r="G27" s="31" t="str">
        <x:v>Pending</x:v>
      </x:c>
      <x:c r="H27" s="33" t="str">
        <x:f>IF(AND(OR(G27="Verified",G27="Not applicable"),D27&lt;&gt;"",E27&lt;&gt;"",ISNUMBER(F27)),IF(G27="Verified","Recorded verified","Recorded N/A"),"Pending evidence")</x:f>
        <x:v>Pending evidence</x:v>
      </x:c>
    </x:row>
    <x:row r="28" ht="23" customHeight="1">
      <x:c r="A28" s="2"/>
      <x:c r="B28" s="2"/>
      <x:c r="C28" s="2"/>
      <x:c r="D28" s="2"/>
      <x:c r="E28" s="2"/>
      <x:c r="F28" s="2"/>
      <x:c r="G28" s="2"/>
      <x:c r="H28" s="2"/>
    </x:row>
    <x:row r="29" ht="23" customHeight="1">
      <x:c r="A29" s="2"/>
      <x:c r="B29" s="2" t="str">
        <x:v>Evidence must be real and current. Record dates as Excel dates.</x:v>
      </x:c>
      <x:c r="C29" s="2"/>
      <x:c r="D29" s="2"/>
      <x:c r="E29" s="2"/>
      <x:c r="F29" s="2"/>
      <x:c r="G29" s="2"/>
      <x:c r="H29" s="2"/>
    </x:row>
    <x:row r="30" ht="23" customHeight="1">
      <x:c r="A30" s="2"/>
      <x:c r="B30" s="2" t="str">
        <x:v>Not applicable requires a documented reason and qualified reviewer.</x:v>
      </x:c>
      <x:c r="C30" s="2"/>
      <x:c r="D30" s="2"/>
      <x:c r="E30" s="2"/>
      <x:c r="F30" s="2"/>
      <x:c r="G30" s="2"/>
      <x:c r="H30" s="2"/>
    </x:row>
    <x:row r="31" ht="23" customHeight="1">
      <x:c r="A31" s="2"/>
      <x:c r="B31" s="2" t="str">
        <x:v>No formula outside this register relies on its statuses.</x:v>
      </x:c>
      <x:c r="C31" s="2"/>
      <x:c r="D31" s="2"/>
      <x:c r="E31" s="2"/>
      <x:c r="F31" s="2"/>
      <x:c r="G31" s="2"/>
      <x:c r="H31" s="2"/>
    </x:row>
    <x:row r="32" ht="23" customHeight="1">
      <x:c r="A32" s="2"/>
      <x:c r="B32" s="2" t="str">
        <x:v>Source: corrected policies and professional review, Version 2.0.</x:v>
      </x:c>
      <x:c r="C32" s="2"/>
      <x:c r="D32" s="2"/>
      <x:c r="E32" s="2"/>
      <x:c r="F32" s="2"/>
      <x:c r="G32" s="2"/>
      <x:c r="H32" s="2"/>
    </x:row>
  </x:sheetData>
  <x:conditionalFormatting sqref="H7:H27">
    <x:cfRule type="containsText" dxfId="4" priority="1" operator="containsText" text="Pending"/>
  </x:conditionalFormatting>
  <x:dataValidations count="1">
    <x:dataValidation type="list" sqref="G7:G27">
      <x:formula1>"Pending,Verified,Not applicable"</x:formula1>
    </x:dataValidation>
  </x:dataValidations>
  <x:pageMargins left="0.7" right="0.7" top="0.75" bottom="0.75" header="0.3" footer="0.3"/>
</x:worksheet>
</file>